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<sst xmlns="http://schemas.openxmlformats.org/spreadsheetml/2006/main" count="712" uniqueCount="498">
  <si>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</si>
  <si>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</si>
  <si>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</si>
  <si>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</si>
  <si>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</si>
  <si>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</si>
  <si>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</si>
  <si>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</si>
  <si>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</si>
  <si>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</si>
  <si>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</si>
  <si>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</si>
  <si>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</si>
  <si>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</si>
  <si>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</si>
  <si>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</si>
  <si>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</si>
  <si>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</si>
  <si>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</si>
  <si>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</si>
  <si>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</si>
  <si>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</si>
  <si>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</si>
  <si>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</si>
  <si>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</si>
  <si>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</si>
  <si>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</si>
  <si>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</si>
  <si>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</si>
  <si>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</si>
  <si>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</si>
  <si>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</si>
  <si>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</si>
  <si>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</si>
  <si>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</si>
  <si>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</si>
  <si>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</si>
  <si>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</si>
  <si>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</si>
  <si>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</si>
  <si>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</si>
  <si>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</si>
  <si>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</si>
  <si>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</si>
  <si>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</si>
  <si>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</si>
  <si>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</si>
  <si>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</si>
  <si>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</si>
  <si>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</si>
  <si>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</si>
  <si>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</si>
  <si>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</si>
  <si>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</si>
  <si>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</si>
  <si>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</si>
  <si>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</si>
  <si>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</si>
  <si>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</si>
  <si>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</si>
  <si>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</si>
  <si>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</si>
  <si>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</si>
  <si>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</si>
  <si>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</si>
  <si>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</si>
  <si>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</si>
  <si>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</si>
  <si>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</si>
  <si>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</si>
  <si>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</si>
  <si>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</si>
  <si>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</si>
  <si>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</si>
  <si>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</si>
  <si>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</si>
  <si>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</si>
  <si>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</si>
  <si>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</si>
  <si>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</si>
  <si>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</si>
  <si>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</si>
  <si>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</si>
  <si>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</si>
  <si>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</si>
  <si>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</si>
  <si>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</si>
  <si>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</si>
  <si>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</si>
  <si>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</si>
  <si>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</si>
  <si>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</si>
  <si>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</si>
  <si>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</si>
  <si>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</si>
  <si>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</si>
  <si>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</si>
  <si>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</si>
  <si>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</si>
  <si>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</si>
  <si>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</si>
  <si>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</si>
  <si>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</si>
  <si>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</si>
  <si>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</si>
  <si>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</si>
  <si>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</si>
  <si>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</si>
  <si>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</si>
  <si>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</si>
  <si>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</si>
  <si>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</si>
  <si>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</si>
  <si>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</si>
  <si>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</si>
  <si>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</si>
  <si>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</si>
  <si>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</si>
  <si>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</si>
  <si>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</si>
  <si>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</si>
  <si>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2016 (e)</t>
  </si>
  <si>
    <t>30 de junio de 2017 (b)</t>
  </si>
  <si>
    <t>Al 30 de Junio de 2017 y al 31 de Diciembre de 2016 (b)</t>
  </si>
  <si>
    <t>Informe Analítico de la Deuda Pública y Otros Pasivos - LDF</t>
  </si>
  <si>
    <t>Del 1 de Enero al 30 de junio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</si>
  <si>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</si>
  <si>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</si>
  <si>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</si>
  <si>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</si>
  <si>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</si>
  <si>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</si>
  <si>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</si>
  <si>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</si>
  <si>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</si>
  <si>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</si>
  <si>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</si>
  <si>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</si>
  <si>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</si>
  <si>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</si>
  <si>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</si>
  <si>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</si>
  <si>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</si>
  <si>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</si>
  <si>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</si>
  <si>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</si>
  <si>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</si>
  <si>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</si>
  <si>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</si>
  <si>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</si>
  <si>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</si>
  <si>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</si>
  <si>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</si>
  <si>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</si>
  <si>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</si>
  <si>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</si>
  <si>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</si>
  <si>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</si>
  <si>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</si>
  <si>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</si>
  <si>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</si>
  <si>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</si>
  <si>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</si>
  <si>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</si>
  <si>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</si>
  <si>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</si>
  <si>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</si>
  <si>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</si>
  <si>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</si>
  <si>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</si>
  <si>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</si>
  <si>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</si>
  <si>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</si>
  <si>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</si>
  <si>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</si>
  <si>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</si>
  <si>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</si>
  <si>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</si>
  <si>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</si>
  <si>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</si>
  <si>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</si>
  <si>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</si>
  <si>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</si>
  <si>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</si>
  <si>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</si>
  <si>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F. Crédito 6</t>
  </si>
  <si>
    <t>1</t>
  </si>
  <si>
    <t>G. Crédito 7</t>
  </si>
  <si>
    <t>Informe Analítico de Obligaciones Diferentes de Financiamientos – LDF</t>
  </si>
  <si>
    <t>Del 1 de Enero al 30 de Junio de 2017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</si>
  <si>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</si>
  <si>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</si>
  <si>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</si>
  <si>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</si>
  <si>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</si>
  <si>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</si>
  <si>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</si>
  <si>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</si>
  <si>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2017</t>
  </si>
  <si>
    <t>Monto pagado de la inversión actualizado al 30 de junio de 2017</t>
  </si>
  <si>
    <t>Saldo pendiente por pagar de la inversión al 30 de junio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</si>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</sst>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6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6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6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6" applyFont="1" applyAlignment="1">
      <alignment/>
    </xf>
    <xf numFmtId="4" fontId="48" fillId="0" borderId="12" xfId="46" applyNumberFormat="1" applyFont="1" applyBorder="1" applyAlignment="1">
      <alignment vertical="center" wrapText="1"/>
    </xf>
    <xf numFmtId="4" fontId="47" fillId="0" borderId="12" xfId="46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6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21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9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6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6" applyNumberFormat="1" applyFont="1" applyBorder="1" applyAlignment="1">
      <alignment vertical="center"/>
    </xf>
    <xf numFmtId="4" fontId="48" fillId="0" borderId="13" xfId="46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8" fillId="0" borderId="13" xfId="46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6" applyNumberFormat="1" applyFont="1" applyBorder="1" applyAlignment="1">
      <alignment horizontal="right" vertical="center"/>
    </xf>
    <xf numFmtId="4" fontId="47" fillId="0" borderId="12" xfId="46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7" fillId="0" borderId="25" xfId="0" applyNumberFormat="1" applyFont="1" applyBorder="1" applyAlignment="1">
      <alignment horizontal="right" vertical="center"/>
    </xf>
    <xf numFmtId="4" fontId="47" fillId="0" borderId="24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4" fontId="48" fillId="0" borderId="28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justify" vertical="center" wrapText="1"/>
    </xf>
    <xf numFmtId="4" fontId="48" fillId="0" borderId="16" xfId="46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6" applyNumberFormat="1" applyFont="1" applyBorder="1" applyAlignment="1">
      <alignment horizontal="right" vertical="center" wrapText="1"/>
    </xf>
    <xf numFmtId="4" fontId="48" fillId="0" borderId="12" xfId="46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6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6" applyFont="1" applyAlignment="1">
      <alignment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164" fontId="53" fillId="0" borderId="29" xfId="0" applyNumberFormat="1" applyFont="1" applyBorder="1" applyAlignment="1">
      <alignment horizontal="left" vertical="top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7" fillId="0" borderId="30" xfId="0" applyNumberFormat="1" applyFont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bestFit="1" customWidth="1"/>
    <col min="4" max="4" width="15.00390625" style="2" customWidth="1"/>
    <col min="5" max="5" width="59.4218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1" t="s">
        <v>120</v>
      </c>
      <c r="C2" s="202"/>
      <c r="D2" s="202"/>
      <c r="E2" s="202"/>
      <c r="F2" s="202"/>
      <c r="G2" s="203"/>
    </row>
    <row r="3" spans="2:7" ht="12.75">
      <c r="B3" s="204" t="s">
        <v>0</v>
      </c>
      <c r="C3" s="205"/>
      <c r="D3" s="205"/>
      <c r="E3" s="205"/>
      <c r="F3" s="205"/>
      <c r="G3" s="206"/>
    </row>
    <row r="4" spans="2:7" ht="12.75">
      <c r="B4" s="204" t="s">
        <v>123</v>
      </c>
      <c r="C4" s="205"/>
      <c r="D4" s="205"/>
      <c r="E4" s="205"/>
      <c r="F4" s="205"/>
      <c r="G4" s="206"/>
    </row>
    <row r="5" spans="2:7" ht="13.5" thickBot="1">
      <c r="B5" s="207" t="s">
        <v>1</v>
      </c>
      <c r="C5" s="208"/>
      <c r="D5" s="208"/>
      <c r="E5" s="208"/>
      <c r="F5" s="208"/>
      <c r="G5" s="209"/>
    </row>
    <row r="6" spans="2:7" ht="26.25" thickBot="1">
      <c r="B6" s="3" t="s">
        <v>2</v>
      </c>
      <c r="C6" s="4" t="s">
        <v>122</v>
      </c>
      <c r="D6" s="4" t="s">
        <v>121</v>
      </c>
      <c r="E6" s="5" t="s">
        <v>2</v>
      </c>
      <c r="F6" s="27" t="s">
        <v>122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713601467.9399999</v>
      </c>
      <c r="D9" s="24">
        <f>SUM(D10:D16)</f>
        <v>429266809.04999995</v>
      </c>
      <c r="E9" s="9" t="s">
        <v>8</v>
      </c>
      <c r="F9" s="25">
        <f>SUM(F10:F18)</f>
        <v>2622299379.21</v>
      </c>
      <c r="G9" s="17">
        <v>3106663547.66</v>
      </c>
    </row>
    <row r="10" spans="2:7" ht="12.75">
      <c r="B10" s="20" t="s">
        <v>9</v>
      </c>
      <c r="C10" s="25">
        <v>3043581.76</v>
      </c>
      <c r="D10" s="17">
        <v>6444801.52</v>
      </c>
      <c r="E10" s="10" t="s">
        <v>10</v>
      </c>
      <c r="F10" s="25">
        <v>652159099.68</v>
      </c>
      <c r="G10" s="17">
        <v>423663962.68</v>
      </c>
    </row>
    <row r="11" spans="2:7" ht="12.75">
      <c r="B11" s="20" t="s">
        <v>11</v>
      </c>
      <c r="C11" s="24">
        <v>703893899.05</v>
      </c>
      <c r="D11" s="16">
        <v>419950167.07</v>
      </c>
      <c r="E11" s="10" t="s">
        <v>12</v>
      </c>
      <c r="F11" s="25">
        <v>94911052.83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57641806.29</v>
      </c>
      <c r="G12" s="17">
        <v>57023088.42</v>
      </c>
    </row>
    <row r="13" spans="2:7" ht="12.75">
      <c r="B13" s="20" t="s">
        <v>15</v>
      </c>
      <c r="C13" s="25">
        <v>5353186.57</v>
      </c>
      <c r="D13" s="17">
        <v>1561039.9</v>
      </c>
      <c r="E13" s="10" t="s">
        <v>16</v>
      </c>
      <c r="F13" s="25">
        <v>40744873.19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403072594.04</v>
      </c>
      <c r="G14" s="17">
        <v>258712112.33</v>
      </c>
    </row>
    <row r="15" spans="2:7" ht="25.5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594257150.29</v>
      </c>
      <c r="G16" s="17">
        <v>1015020296.08</v>
      </c>
    </row>
    <row r="17" spans="2:7" ht="12.75">
      <c r="B17" s="18" t="s">
        <v>23</v>
      </c>
      <c r="C17" s="24">
        <f>SUM(C18:C24)</f>
        <v>673470402.02</v>
      </c>
      <c r="D17" s="24">
        <f>SUM(D18:D24)</f>
        <v>682412510.93</v>
      </c>
      <c r="E17" s="10" t="s">
        <v>24</v>
      </c>
      <c r="F17" s="25">
        <v>1789593.14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777723209.75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0</v>
      </c>
      <c r="G19" s="17">
        <v>0</v>
      </c>
    </row>
    <row r="20" spans="2:7" ht="12.75">
      <c r="B20" s="20" t="s">
        <v>29</v>
      </c>
      <c r="C20" s="25">
        <v>457380822.85</v>
      </c>
      <c r="D20" s="17">
        <v>497099963.95</v>
      </c>
      <c r="E20" s="10" t="s">
        <v>30</v>
      </c>
      <c r="F20" s="25">
        <v>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36603833.5</v>
      </c>
      <c r="G23" s="17">
        <v>0</v>
      </c>
    </row>
    <row r="24" spans="2:7" ht="12.75">
      <c r="B24" s="20" t="s">
        <v>37</v>
      </c>
      <c r="C24" s="24">
        <v>216089579.17</v>
      </c>
      <c r="D24" s="16">
        <v>185312546.98</v>
      </c>
      <c r="E24" s="10" t="s">
        <v>38</v>
      </c>
      <c r="F24" s="25">
        <v>36603833.5</v>
      </c>
      <c r="G24" s="17">
        <v>0</v>
      </c>
    </row>
    <row r="25" spans="2:7" ht="12.75">
      <c r="B25" s="18" t="s">
        <v>39</v>
      </c>
      <c r="C25" s="25">
        <f>SUM(C26:C30)</f>
        <v>199280936.25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22859462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5.5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5.5">
      <c r="B28" s="20" t="s">
        <v>45</v>
      </c>
      <c r="C28" s="25">
        <v>0</v>
      </c>
      <c r="D28" s="17">
        <v>0</v>
      </c>
      <c r="E28" s="10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176421474.25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9510178.18</v>
      </c>
      <c r="G31" s="17"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9510178.18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5.5">
      <c r="B35" s="20" t="s">
        <v>59</v>
      </c>
      <c r="C35" s="25">
        <v>0</v>
      </c>
      <c r="D35" s="17">
        <v>0</v>
      </c>
      <c r="E35" s="10" t="s">
        <v>60</v>
      </c>
      <c r="F35" s="25">
        <v>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4566858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4566858</v>
      </c>
      <c r="D42" s="17">
        <v>62353601.74</v>
      </c>
      <c r="E42" s="9" t="s">
        <v>74</v>
      </c>
      <c r="F42" s="25">
        <f>SUM(F43:F45)</f>
        <v>1153916.06</v>
      </c>
      <c r="G42" s="17"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5.5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1153916.06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1590919664.21</v>
      </c>
      <c r="D47" s="24">
        <f>D9+D17+D25+D31+D37+D38+D41</f>
        <v>1265135190.3</v>
      </c>
      <c r="E47" s="7" t="s">
        <v>82</v>
      </c>
      <c r="F47" s="25">
        <f>F9+F19+F23+F26+F27+F31+F38+F42</f>
        <v>2669567306.95</v>
      </c>
      <c r="G47" s="17"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295511109.73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4223362868.89</v>
      </c>
      <c r="D52" s="17">
        <v>3858285478.08</v>
      </c>
      <c r="E52" s="9" t="s">
        <v>90</v>
      </c>
      <c r="F52" s="25">
        <v>4721062819.66</v>
      </c>
      <c r="G52" s="17">
        <v>4798348556.04</v>
      </c>
    </row>
    <row r="53" spans="2:7" ht="12.75">
      <c r="B53" s="18" t="s">
        <v>91</v>
      </c>
      <c r="C53" s="25">
        <v>628613202.91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1350364.16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-270143570.25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4721062819.66</v>
      </c>
      <c r="G57" s="17"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7390630126.61</v>
      </c>
      <c r="G59" s="17">
        <v>7992004369.86</v>
      </c>
    </row>
    <row r="60" spans="2:7" ht="25.5">
      <c r="B60" s="19" t="s">
        <v>102</v>
      </c>
      <c r="C60" s="25">
        <f>SUM(C50:C58)</f>
        <v>4878693975.44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6469613639.65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-921016486.9599999</v>
      </c>
      <c r="G68" s="16">
        <v>-2234131480.15</v>
      </c>
    </row>
    <row r="69" spans="2:7" ht="12.75">
      <c r="B69" s="18"/>
      <c r="C69" s="23"/>
      <c r="D69" s="8"/>
      <c r="E69" s="9" t="s">
        <v>110</v>
      </c>
      <c r="F69" s="24">
        <v>1257768316.29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-3017650010.66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838865207.41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-921016486.9599999</v>
      </c>
      <c r="G79" s="16"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6469613639.65</v>
      </c>
      <c r="G81" s="16"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51" r:id="rId1"/>
  <ignoredErrors>
    <ignoredError sqref="F23 D17 C31: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5.421875" style="33" bestFit="1" customWidth="1"/>
    <col min="4" max="4" width="15.28125" style="33" customWidth="1"/>
    <col min="5" max="5" width="16.421875" style="33" customWidth="1"/>
    <col min="6" max="6" width="16.57421875" style="33" customWidth="1"/>
    <col min="7" max="7" width="15.421875" style="33" bestFit="1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210" t="s">
        <v>120</v>
      </c>
      <c r="C2" s="211"/>
      <c r="D2" s="211"/>
      <c r="E2" s="211"/>
      <c r="F2" s="211"/>
      <c r="G2" s="211"/>
      <c r="H2" s="211"/>
      <c r="I2" s="212"/>
    </row>
    <row r="3" spans="2:9" ht="13.5" thickBot="1">
      <c r="B3" s="213" t="s">
        <v>124</v>
      </c>
      <c r="C3" s="214"/>
      <c r="D3" s="214"/>
      <c r="E3" s="214"/>
      <c r="F3" s="214"/>
      <c r="G3" s="214"/>
      <c r="H3" s="214"/>
      <c r="I3" s="215"/>
    </row>
    <row r="4" spans="2:9" ht="13.5" thickBot="1">
      <c r="B4" s="213" t="s">
        <v>125</v>
      </c>
      <c r="C4" s="214"/>
      <c r="D4" s="214"/>
      <c r="E4" s="214"/>
      <c r="F4" s="214"/>
      <c r="G4" s="214"/>
      <c r="H4" s="214"/>
      <c r="I4" s="215"/>
    </row>
    <row r="5" spans="2:9" ht="13.5" thickBot="1">
      <c r="B5" s="213" t="s">
        <v>1</v>
      </c>
      <c r="C5" s="214"/>
      <c r="D5" s="214"/>
      <c r="E5" s="214"/>
      <c r="F5" s="214"/>
      <c r="G5" s="214"/>
      <c r="H5" s="214"/>
      <c r="I5" s="215"/>
    </row>
    <row r="6" spans="2:9" ht="76.5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13.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12.75" customHeight="1">
      <c r="B8" s="36" t="s">
        <v>142</v>
      </c>
      <c r="C8" s="37">
        <f aca="true" t="shared" si="0" ref="C8:I8">C9+C13</f>
        <v>5500288036.04</v>
      </c>
      <c r="D8" s="37">
        <f t="shared" si="0"/>
        <v>457346647</v>
      </c>
      <c r="E8" s="37">
        <f t="shared" si="0"/>
        <v>1236571863.38</v>
      </c>
      <c r="F8" s="37">
        <f t="shared" si="0"/>
        <v>0</v>
      </c>
      <c r="G8" s="37">
        <f t="shared" si="0"/>
        <v>4721062819.66</v>
      </c>
      <c r="H8" s="37">
        <f t="shared" si="0"/>
        <v>234457968.78</v>
      </c>
      <c r="I8" s="37">
        <f t="shared" si="0"/>
        <v>4779663.32</v>
      </c>
    </row>
    <row r="9" spans="2:9" ht="12.75" customHeight="1">
      <c r="B9" s="36" t="s">
        <v>143</v>
      </c>
      <c r="C9" s="37">
        <f aca="true" t="shared" si="1" ref="C9:I9">SUM(C10:C12)</f>
        <v>701939480</v>
      </c>
      <c r="D9" s="37">
        <f t="shared" si="1"/>
        <v>457346647</v>
      </c>
      <c r="E9" s="37">
        <f t="shared" si="1"/>
        <v>1159286127</v>
      </c>
      <c r="F9" s="37">
        <f t="shared" si="1"/>
        <v>0</v>
      </c>
      <c r="G9" s="37">
        <f t="shared" si="1"/>
        <v>0</v>
      </c>
      <c r="H9" s="37">
        <f t="shared" si="1"/>
        <v>25557852.35</v>
      </c>
      <c r="I9" s="37">
        <f t="shared" si="1"/>
        <v>4779663.32</v>
      </c>
    </row>
    <row r="10" spans="2:9" ht="12.75">
      <c r="B10" s="38" t="s">
        <v>144</v>
      </c>
      <c r="C10" s="39">
        <v>701939480</v>
      </c>
      <c r="D10" s="39">
        <v>457346647</v>
      </c>
      <c r="E10" s="39">
        <v>1159286127</v>
      </c>
      <c r="F10" s="39">
        <v>0</v>
      </c>
      <c r="G10" s="39">
        <f>+C10+D10-E10+F10</f>
        <v>0</v>
      </c>
      <c r="H10" s="39">
        <v>25557852.35</v>
      </c>
      <c r="I10" s="39">
        <v>4779663.32</v>
      </c>
    </row>
    <row r="11" spans="2:9" ht="12.75">
      <c r="B11" s="38" t="s">
        <v>145</v>
      </c>
      <c r="C11" s="39">
        <v>0</v>
      </c>
      <c r="D11" s="39">
        <v>0</v>
      </c>
      <c r="E11" s="39">
        <v>0</v>
      </c>
      <c r="F11" s="39">
        <v>0</v>
      </c>
      <c r="G11" s="39">
        <f aca="true" t="shared" si="2" ref="G11:G16">+C11+D11-E11+F11</f>
        <v>0</v>
      </c>
      <c r="H11" s="39">
        <v>0</v>
      </c>
      <c r="I11" s="39">
        <v>0</v>
      </c>
    </row>
    <row r="12" spans="2:9" ht="12.75">
      <c r="B12" s="38" t="s">
        <v>146</v>
      </c>
      <c r="C12" s="39">
        <v>0</v>
      </c>
      <c r="D12" s="39">
        <v>0</v>
      </c>
      <c r="E12" s="39">
        <v>0</v>
      </c>
      <c r="F12" s="39">
        <v>0</v>
      </c>
      <c r="G12" s="39">
        <f t="shared" si="2"/>
        <v>0</v>
      </c>
      <c r="H12" s="39">
        <v>0</v>
      </c>
      <c r="I12" s="39">
        <v>0</v>
      </c>
    </row>
    <row r="13" spans="2:9" ht="12.75" customHeight="1">
      <c r="B13" s="36" t="s">
        <v>147</v>
      </c>
      <c r="C13" s="37">
        <f aca="true" t="shared" si="3" ref="C13:I13">SUM(C14:C16)</f>
        <v>4798348556.04</v>
      </c>
      <c r="D13" s="37">
        <f t="shared" si="3"/>
        <v>0</v>
      </c>
      <c r="E13" s="37">
        <f t="shared" si="3"/>
        <v>77285736.38</v>
      </c>
      <c r="F13" s="37">
        <f t="shared" si="3"/>
        <v>0</v>
      </c>
      <c r="G13" s="37">
        <f t="shared" si="3"/>
        <v>4721062819.66</v>
      </c>
      <c r="H13" s="37">
        <f t="shared" si="3"/>
        <v>208900116.43</v>
      </c>
      <c r="I13" s="37">
        <f t="shared" si="3"/>
        <v>0</v>
      </c>
    </row>
    <row r="14" spans="2:9" ht="12.75">
      <c r="B14" s="38" t="s">
        <v>148</v>
      </c>
      <c r="C14" s="39">
        <v>4798348556.04</v>
      </c>
      <c r="D14" s="39">
        <v>0</v>
      </c>
      <c r="E14" s="39">
        <v>77285736.38</v>
      </c>
      <c r="F14" s="39">
        <v>0</v>
      </c>
      <c r="G14" s="39">
        <f t="shared" si="2"/>
        <v>4721062819.66</v>
      </c>
      <c r="H14" s="39">
        <v>208900116.43</v>
      </c>
      <c r="I14" s="39">
        <v>0</v>
      </c>
    </row>
    <row r="15" spans="2:9" ht="12.75">
      <c r="B15" s="38" t="s">
        <v>149</v>
      </c>
      <c r="C15" s="39">
        <v>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v>0</v>
      </c>
      <c r="I15" s="39">
        <v>0</v>
      </c>
    </row>
    <row r="16" spans="2:9" ht="12.75">
      <c r="B16" s="38" t="s">
        <v>150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</row>
    <row r="17" spans="2:9" ht="12.75">
      <c r="B17" s="36" t="s">
        <v>151</v>
      </c>
      <c r="C17" s="40">
        <v>2491716333.82</v>
      </c>
      <c r="D17" s="41"/>
      <c r="E17" s="41"/>
      <c r="F17" s="42"/>
      <c r="G17" s="40">
        <v>2669567306.95</v>
      </c>
      <c r="H17" s="42"/>
      <c r="I17" s="42"/>
    </row>
    <row r="18" spans="2:9" ht="12.75">
      <c r="B18" s="43"/>
      <c r="C18" s="39"/>
      <c r="D18" s="39"/>
      <c r="E18" s="39"/>
      <c r="F18" s="39"/>
      <c r="G18" s="39"/>
      <c r="H18" s="39"/>
      <c r="I18" s="39"/>
    </row>
    <row r="19" spans="2:9" ht="12.75" customHeight="1">
      <c r="B19" s="44" t="s">
        <v>152</v>
      </c>
      <c r="C19" s="37">
        <f>C8+C17</f>
        <v>7992004369.860001</v>
      </c>
      <c r="D19" s="37">
        <f aca="true" t="shared" si="4" ref="D19:I19">D8+D17</f>
        <v>457346647</v>
      </c>
      <c r="E19" s="37">
        <f>E8+E17</f>
        <v>1236571863.38</v>
      </c>
      <c r="F19" s="37">
        <f t="shared" si="4"/>
        <v>0</v>
      </c>
      <c r="G19" s="37">
        <f>G8+G17</f>
        <v>7390630126.61</v>
      </c>
      <c r="H19" s="37">
        <f t="shared" si="4"/>
        <v>234457968.78</v>
      </c>
      <c r="I19" s="37">
        <f t="shared" si="4"/>
        <v>4779663.32</v>
      </c>
    </row>
    <row r="20" spans="2:9" ht="12.75">
      <c r="B20" s="36"/>
      <c r="C20" s="37"/>
      <c r="D20" s="37"/>
      <c r="E20" s="37"/>
      <c r="F20" s="37"/>
      <c r="G20" s="37"/>
      <c r="H20" s="37"/>
      <c r="I20" s="37"/>
    </row>
    <row r="21" spans="2:9" ht="12.75" customHeight="1">
      <c r="B21" s="36" t="s">
        <v>153</v>
      </c>
      <c r="C21" s="37">
        <f aca="true" t="shared" si="5" ref="C21:I21">SUM(C22:C27)</f>
        <v>3664639.25</v>
      </c>
      <c r="D21" s="37">
        <f t="shared" si="5"/>
        <v>0</v>
      </c>
      <c r="E21" s="37">
        <f t="shared" si="5"/>
        <v>1744951.0100000002</v>
      </c>
      <c r="F21" s="37">
        <f t="shared" si="5"/>
        <v>0</v>
      </c>
      <c r="G21" s="37">
        <f t="shared" si="5"/>
        <v>1919688.24</v>
      </c>
      <c r="H21" s="37">
        <f t="shared" si="5"/>
        <v>0</v>
      </c>
      <c r="I21" s="37">
        <f t="shared" si="5"/>
        <v>0</v>
      </c>
    </row>
    <row r="22" spans="2:9" ht="12.75" customHeight="1">
      <c r="B22" s="43" t="s">
        <v>154</v>
      </c>
      <c r="C22" s="39">
        <v>545159.89</v>
      </c>
      <c r="D22" s="39">
        <v>0</v>
      </c>
      <c r="E22" s="39">
        <v>545159.89</v>
      </c>
      <c r="F22" s="39">
        <v>0</v>
      </c>
      <c r="G22" s="39">
        <f aca="true" t="shared" si="6" ref="G22:G27">C22+D22-E22+F22</f>
        <v>0</v>
      </c>
      <c r="H22" s="39">
        <v>0</v>
      </c>
      <c r="I22" s="39">
        <v>0</v>
      </c>
    </row>
    <row r="23" spans="2:9" ht="12.75" customHeight="1">
      <c r="B23" s="43" t="s">
        <v>155</v>
      </c>
      <c r="C23" s="39">
        <v>288485.32</v>
      </c>
      <c r="D23" s="39">
        <v>0</v>
      </c>
      <c r="E23" s="39">
        <v>123636.54</v>
      </c>
      <c r="F23" s="39">
        <v>0</v>
      </c>
      <c r="G23" s="39">
        <f t="shared" si="6"/>
        <v>164848.78000000003</v>
      </c>
      <c r="H23" s="39">
        <v>0</v>
      </c>
      <c r="I23" s="39">
        <v>0</v>
      </c>
    </row>
    <row r="24" spans="2:9" ht="12.75" customHeight="1">
      <c r="B24" s="43" t="s">
        <v>156</v>
      </c>
      <c r="C24" s="39">
        <v>675989.31</v>
      </c>
      <c r="D24" s="39">
        <v>0</v>
      </c>
      <c r="E24" s="39">
        <v>311995.02</v>
      </c>
      <c r="F24" s="39">
        <v>0</v>
      </c>
      <c r="G24" s="39">
        <f t="shared" si="6"/>
        <v>363994.29000000004</v>
      </c>
      <c r="H24" s="39">
        <v>0</v>
      </c>
      <c r="I24" s="39">
        <v>0</v>
      </c>
    </row>
    <row r="25" spans="2:9" ht="12.75" customHeight="1">
      <c r="B25" s="43" t="s">
        <v>157</v>
      </c>
      <c r="C25" s="39">
        <v>1738556.57</v>
      </c>
      <c r="D25" s="39">
        <v>0</v>
      </c>
      <c r="E25" s="39">
        <v>347711.4</v>
      </c>
      <c r="F25" s="39">
        <v>0</v>
      </c>
      <c r="G25" s="39">
        <f t="shared" si="6"/>
        <v>1390845.17</v>
      </c>
      <c r="H25" s="39">
        <v>0</v>
      </c>
      <c r="I25" s="39">
        <v>0</v>
      </c>
    </row>
    <row r="26" spans="2:9" ht="12.75" customHeight="1">
      <c r="B26" s="43" t="s">
        <v>158</v>
      </c>
      <c r="C26" s="39">
        <v>152169.83</v>
      </c>
      <c r="D26" s="39">
        <v>0</v>
      </c>
      <c r="E26" s="39">
        <v>152169.83</v>
      </c>
      <c r="F26" s="39">
        <v>0</v>
      </c>
      <c r="G26" s="39">
        <f t="shared" si="6"/>
        <v>0</v>
      </c>
      <c r="H26" s="39">
        <v>0</v>
      </c>
      <c r="I26" s="39">
        <v>0</v>
      </c>
    </row>
    <row r="27" spans="2:9" ht="12.75" customHeight="1">
      <c r="B27" s="43" t="s">
        <v>159</v>
      </c>
      <c r="C27" s="39">
        <v>264278.33</v>
      </c>
      <c r="D27" s="39">
        <v>0</v>
      </c>
      <c r="E27" s="39">
        <v>264278.33</v>
      </c>
      <c r="F27" s="39">
        <v>0</v>
      </c>
      <c r="G27" s="39">
        <f t="shared" si="6"/>
        <v>0</v>
      </c>
      <c r="H27" s="39">
        <v>0</v>
      </c>
      <c r="I27" s="39">
        <v>0</v>
      </c>
    </row>
    <row r="28" spans="2:9" ht="12.75">
      <c r="B28" s="45"/>
      <c r="C28" s="46"/>
      <c r="D28" s="46"/>
      <c r="E28" s="46"/>
      <c r="F28" s="46"/>
      <c r="G28" s="46"/>
      <c r="H28" s="46"/>
      <c r="I28" s="46"/>
    </row>
    <row r="29" spans="2:9" ht="25.5">
      <c r="B29" s="44" t="s">
        <v>160</v>
      </c>
      <c r="C29" s="37">
        <f aca="true" t="shared" si="7" ref="C29:I29">SUM(C30:C32)</f>
        <v>0</v>
      </c>
      <c r="D29" s="37">
        <f t="shared" si="7"/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</row>
    <row r="30" spans="2:9" ht="12.75" customHeight="1">
      <c r="B30" s="43" t="s">
        <v>161</v>
      </c>
      <c r="C30" s="39">
        <v>0</v>
      </c>
      <c r="D30" s="39">
        <v>0</v>
      </c>
      <c r="E30" s="39">
        <v>0</v>
      </c>
      <c r="F30" s="39">
        <v>0</v>
      </c>
      <c r="G30" s="39">
        <f>C30+D30-E30+F30</f>
        <v>0</v>
      </c>
      <c r="H30" s="39">
        <v>0</v>
      </c>
      <c r="I30" s="39">
        <v>0</v>
      </c>
    </row>
    <row r="31" spans="2:9" ht="12.75" customHeight="1">
      <c r="B31" s="43" t="s">
        <v>162</v>
      </c>
      <c r="C31" s="39">
        <v>0</v>
      </c>
      <c r="D31" s="39">
        <v>0</v>
      </c>
      <c r="E31" s="39">
        <v>0</v>
      </c>
      <c r="F31" s="39">
        <v>0</v>
      </c>
      <c r="G31" s="39">
        <f>C31+D31-E31+F31</f>
        <v>0</v>
      </c>
      <c r="H31" s="39">
        <v>0</v>
      </c>
      <c r="I31" s="39">
        <v>0</v>
      </c>
    </row>
    <row r="32" spans="2:9" ht="12.75" customHeight="1">
      <c r="B32" s="43" t="s">
        <v>163</v>
      </c>
      <c r="C32" s="39">
        <v>0</v>
      </c>
      <c r="D32" s="39">
        <v>0</v>
      </c>
      <c r="E32" s="39">
        <v>0</v>
      </c>
      <c r="F32" s="39">
        <v>0</v>
      </c>
      <c r="G32" s="39">
        <f>C32+D32-E32+F32</f>
        <v>0</v>
      </c>
      <c r="H32" s="39">
        <v>0</v>
      </c>
      <c r="I32" s="39">
        <v>0</v>
      </c>
    </row>
    <row r="33" spans="2:9" ht="13.5" thickBot="1">
      <c r="B33" s="47"/>
      <c r="C33" s="48"/>
      <c r="D33" s="48"/>
      <c r="E33" s="48"/>
      <c r="F33" s="48"/>
      <c r="G33" s="48"/>
      <c r="H33" s="48"/>
      <c r="I33" s="48"/>
    </row>
    <row r="34" spans="2:9" ht="18.75" customHeight="1">
      <c r="B34" s="216" t="s">
        <v>164</v>
      </c>
      <c r="C34" s="216"/>
      <c r="D34" s="216"/>
      <c r="E34" s="216"/>
      <c r="F34" s="216"/>
      <c r="G34" s="216"/>
      <c r="H34" s="216"/>
      <c r="I34" s="216"/>
    </row>
    <row r="35" spans="2:9" ht="12.75">
      <c r="B35" s="49" t="s">
        <v>165</v>
      </c>
      <c r="C35" s="50"/>
      <c r="D35" s="51"/>
      <c r="E35" s="51"/>
      <c r="F35" s="51"/>
      <c r="G35" s="51"/>
      <c r="H35" s="51"/>
      <c r="I35" s="51"/>
    </row>
    <row r="36" spans="2:9" ht="13.5" thickBot="1">
      <c r="B36" s="52"/>
      <c r="C36" s="50"/>
      <c r="D36" s="50"/>
      <c r="E36" s="50"/>
      <c r="F36" s="50"/>
      <c r="G36" s="50"/>
      <c r="H36" s="50"/>
      <c r="I36" s="50"/>
    </row>
    <row r="37" spans="2:9" ht="38.25" customHeight="1">
      <c r="B37" s="217" t="s">
        <v>166</v>
      </c>
      <c r="C37" s="217" t="s">
        <v>167</v>
      </c>
      <c r="D37" s="217" t="s">
        <v>168</v>
      </c>
      <c r="E37" s="53" t="s">
        <v>169</v>
      </c>
      <c r="F37" s="217" t="s">
        <v>170</v>
      </c>
      <c r="G37" s="53" t="s">
        <v>171</v>
      </c>
      <c r="H37" s="50"/>
      <c r="I37" s="50"/>
    </row>
    <row r="38" spans="2:9" ht="15.75" customHeight="1" thickBot="1">
      <c r="B38" s="218"/>
      <c r="C38" s="218"/>
      <c r="D38" s="218"/>
      <c r="E38" s="54" t="s">
        <v>172</v>
      </c>
      <c r="F38" s="218"/>
      <c r="G38" s="54" t="s">
        <v>173</v>
      </c>
      <c r="H38" s="50"/>
      <c r="I38" s="50"/>
    </row>
    <row r="39" spans="2:9" ht="12.75">
      <c r="B39" s="55" t="s">
        <v>174</v>
      </c>
      <c r="C39" s="37">
        <f>SUM(C40:C46)</f>
        <v>1229286127</v>
      </c>
      <c r="D39" s="37"/>
      <c r="E39" s="37"/>
      <c r="F39" s="37">
        <f>SUM(F40:F46)</f>
        <v>4779663.32</v>
      </c>
      <c r="G39" s="37"/>
      <c r="H39" s="50"/>
      <c r="I39" s="50"/>
    </row>
    <row r="40" spans="2:9" ht="12.75">
      <c r="B40" s="43" t="s">
        <v>175</v>
      </c>
      <c r="C40" s="39">
        <v>200000000</v>
      </c>
      <c r="D40" s="56" t="s">
        <v>176</v>
      </c>
      <c r="E40" s="57" t="s">
        <v>177</v>
      </c>
      <c r="F40" s="39">
        <v>0</v>
      </c>
      <c r="G40" s="39">
        <v>0</v>
      </c>
      <c r="H40" s="50"/>
      <c r="I40" s="50"/>
    </row>
    <row r="41" spans="2:9" ht="12.75">
      <c r="B41" s="43" t="s">
        <v>178</v>
      </c>
      <c r="C41" s="39">
        <v>400000000</v>
      </c>
      <c r="D41" s="56" t="s">
        <v>176</v>
      </c>
      <c r="E41" s="57" t="s">
        <v>179</v>
      </c>
      <c r="F41" s="39">
        <v>0</v>
      </c>
      <c r="G41" s="39">
        <v>0</v>
      </c>
      <c r="H41" s="50"/>
      <c r="I41" s="50"/>
    </row>
    <row r="42" spans="2:9" ht="12.75">
      <c r="B42" s="43" t="s">
        <v>180</v>
      </c>
      <c r="C42" s="39">
        <v>171939480</v>
      </c>
      <c r="D42" s="56" t="s">
        <v>176</v>
      </c>
      <c r="E42" s="57" t="s">
        <v>179</v>
      </c>
      <c r="F42" s="39">
        <v>0</v>
      </c>
      <c r="G42" s="39">
        <v>0</v>
      </c>
      <c r="H42" s="50"/>
      <c r="I42" s="50"/>
    </row>
    <row r="43" spans="2:9" ht="12.75">
      <c r="B43" s="43" t="s">
        <v>181</v>
      </c>
      <c r="C43" s="39">
        <v>78800000</v>
      </c>
      <c r="D43" s="58" t="s">
        <v>182</v>
      </c>
      <c r="E43" s="59" t="s">
        <v>179</v>
      </c>
      <c r="F43" s="39">
        <v>2742240</v>
      </c>
      <c r="G43" s="39">
        <v>0</v>
      </c>
      <c r="H43" s="50"/>
      <c r="I43" s="50"/>
    </row>
    <row r="44" spans="2:9" ht="12.75">
      <c r="B44" s="43" t="s">
        <v>183</v>
      </c>
      <c r="C44" s="39">
        <v>58546647</v>
      </c>
      <c r="D44" s="58" t="s">
        <v>184</v>
      </c>
      <c r="E44" s="59" t="s">
        <v>179</v>
      </c>
      <c r="F44" s="39">
        <v>2037423.32</v>
      </c>
      <c r="G44" s="39">
        <v>0</v>
      </c>
      <c r="H44" s="50"/>
      <c r="I44" s="50"/>
    </row>
    <row r="45" spans="2:9" ht="12.75">
      <c r="B45" s="43" t="s">
        <v>185</v>
      </c>
      <c r="C45" s="39">
        <v>200000000</v>
      </c>
      <c r="D45" s="58" t="s">
        <v>186</v>
      </c>
      <c r="E45" s="59" t="s">
        <v>177</v>
      </c>
      <c r="F45" s="39">
        <v>0</v>
      </c>
      <c r="G45" s="39">
        <v>0</v>
      </c>
      <c r="H45" s="50"/>
      <c r="I45" s="50"/>
    </row>
    <row r="46" spans="2:9" ht="13.5" thickBot="1">
      <c r="B46" s="60" t="s">
        <v>187</v>
      </c>
      <c r="C46" s="61">
        <v>120000000</v>
      </c>
      <c r="D46" s="62">
        <v>0.2</v>
      </c>
      <c r="E46" s="63" t="s">
        <v>177</v>
      </c>
      <c r="F46" s="61">
        <v>0</v>
      </c>
      <c r="G46" s="61">
        <v>0</v>
      </c>
      <c r="H46" s="50"/>
      <c r="I46" s="50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C13" formulaRange="1"/>
    <ignoredError sqref="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0" t="s">
        <v>120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2" ht="15.75" thickBot="1">
      <c r="B3" s="213" t="s">
        <v>188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2:12" ht="15.75" thickBot="1">
      <c r="B4" s="213" t="s">
        <v>189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15.75" thickBot="1">
      <c r="B5" s="213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2:12" ht="102">
      <c r="B6" s="64" t="s">
        <v>190</v>
      </c>
      <c r="C6" s="65" t="s">
        <v>191</v>
      </c>
      <c r="D6" s="65" t="s">
        <v>192</v>
      </c>
      <c r="E6" s="65" t="s">
        <v>193</v>
      </c>
      <c r="F6" s="65" t="s">
        <v>194</v>
      </c>
      <c r="G6" s="65" t="s">
        <v>195</v>
      </c>
      <c r="H6" s="65" t="s">
        <v>196</v>
      </c>
      <c r="I6" s="65" t="s">
        <v>197</v>
      </c>
      <c r="J6" s="65" t="s">
        <v>198</v>
      </c>
      <c r="K6" s="65" t="s">
        <v>199</v>
      </c>
      <c r="L6" s="65" t="s">
        <v>200</v>
      </c>
    </row>
    <row r="7" spans="2:12" ht="15.7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201</v>
      </c>
      <c r="H7" s="35" t="s">
        <v>140</v>
      </c>
      <c r="I7" s="35" t="s">
        <v>141</v>
      </c>
      <c r="J7" s="35" t="s">
        <v>202</v>
      </c>
      <c r="K7" s="35" t="s">
        <v>203</v>
      </c>
      <c r="L7" s="35" t="s">
        <v>204</v>
      </c>
    </row>
    <row r="8" spans="2:12" ht="1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25.5">
      <c r="B9" s="68" t="s">
        <v>205</v>
      </c>
      <c r="C9" s="69"/>
      <c r="D9" s="69"/>
      <c r="E9" s="69"/>
      <c r="F9" s="69">
        <f aca="true" t="shared" si="0" ref="F9:L9">SUM(F10:F13)</f>
        <v>0</v>
      </c>
      <c r="G9" s="69"/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</row>
    <row r="10" spans="2:12" ht="15">
      <c r="B10" s="70" t="s">
        <v>206</v>
      </c>
      <c r="C10" s="71"/>
      <c r="D10" s="71"/>
      <c r="E10" s="71"/>
      <c r="F10" s="71">
        <v>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f>F10-K10</f>
        <v>0</v>
      </c>
    </row>
    <row r="11" spans="2:12" ht="15">
      <c r="B11" s="70" t="s">
        <v>207</v>
      </c>
      <c r="C11" s="71"/>
      <c r="D11" s="71"/>
      <c r="E11" s="71"/>
      <c r="F11" s="71">
        <v>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f aca="true" t="shared" si="1" ref="L11:L19">F11-K11</f>
        <v>0</v>
      </c>
    </row>
    <row r="12" spans="2:12" ht="15">
      <c r="B12" s="70" t="s">
        <v>208</v>
      </c>
      <c r="C12" s="71"/>
      <c r="D12" s="71"/>
      <c r="E12" s="71"/>
      <c r="F12" s="71">
        <v>0</v>
      </c>
      <c r="G12" s="71"/>
      <c r="H12" s="71">
        <v>0</v>
      </c>
      <c r="I12" s="71">
        <v>0</v>
      </c>
      <c r="J12" s="71">
        <v>0</v>
      </c>
      <c r="K12" s="71">
        <v>0</v>
      </c>
      <c r="L12" s="71">
        <f t="shared" si="1"/>
        <v>0</v>
      </c>
    </row>
    <row r="13" spans="2:12" ht="15">
      <c r="B13" s="70" t="s">
        <v>209</v>
      </c>
      <c r="C13" s="71"/>
      <c r="D13" s="71"/>
      <c r="E13" s="71"/>
      <c r="F13" s="71">
        <v>0</v>
      </c>
      <c r="G13" s="71"/>
      <c r="H13" s="71">
        <v>0</v>
      </c>
      <c r="I13" s="71">
        <v>0</v>
      </c>
      <c r="J13" s="71">
        <v>0</v>
      </c>
      <c r="K13" s="71">
        <v>0</v>
      </c>
      <c r="L13" s="71">
        <f t="shared" si="1"/>
        <v>0</v>
      </c>
    </row>
    <row r="14" spans="2:12" ht="1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5">
      <c r="B15" s="68" t="s">
        <v>210</v>
      </c>
      <c r="C15" s="69"/>
      <c r="D15" s="69"/>
      <c r="E15" s="69"/>
      <c r="F15" s="69">
        <f aca="true" t="shared" si="2" ref="F15:L15">SUM(F16:F19)</f>
        <v>0</v>
      </c>
      <c r="G15" s="69"/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</row>
    <row r="16" spans="2:12" ht="15">
      <c r="B16" s="70" t="s">
        <v>211</v>
      </c>
      <c r="C16" s="71"/>
      <c r="D16" s="71"/>
      <c r="E16" s="71"/>
      <c r="F16" s="71">
        <v>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f t="shared" si="1"/>
        <v>0</v>
      </c>
    </row>
    <row r="17" spans="2:12" ht="15">
      <c r="B17" s="70" t="s">
        <v>212</v>
      </c>
      <c r="C17" s="71"/>
      <c r="D17" s="71"/>
      <c r="E17" s="71"/>
      <c r="F17" s="71">
        <v>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f t="shared" si="1"/>
        <v>0</v>
      </c>
    </row>
    <row r="18" spans="2:12" ht="15">
      <c r="B18" s="70" t="s">
        <v>213</v>
      </c>
      <c r="C18" s="71"/>
      <c r="D18" s="71"/>
      <c r="E18" s="71"/>
      <c r="F18" s="71">
        <v>0</v>
      </c>
      <c r="G18" s="71"/>
      <c r="H18" s="71">
        <v>0</v>
      </c>
      <c r="I18" s="71">
        <v>0</v>
      </c>
      <c r="J18" s="71">
        <v>0</v>
      </c>
      <c r="K18" s="71">
        <v>0</v>
      </c>
      <c r="L18" s="71">
        <f t="shared" si="1"/>
        <v>0</v>
      </c>
    </row>
    <row r="19" spans="2:12" ht="15">
      <c r="B19" s="70" t="s">
        <v>214</v>
      </c>
      <c r="C19" s="71"/>
      <c r="D19" s="71"/>
      <c r="E19" s="71"/>
      <c r="F19" s="71">
        <v>0</v>
      </c>
      <c r="G19" s="71"/>
      <c r="H19" s="71">
        <v>0</v>
      </c>
      <c r="I19" s="71">
        <v>0</v>
      </c>
      <c r="J19" s="71">
        <v>0</v>
      </c>
      <c r="K19" s="71">
        <v>0</v>
      </c>
      <c r="L19" s="71">
        <f t="shared" si="1"/>
        <v>0</v>
      </c>
    </row>
    <row r="20" spans="2:12" ht="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 ht="38.25">
      <c r="B21" s="68" t="s">
        <v>215</v>
      </c>
      <c r="C21" s="69"/>
      <c r="D21" s="69"/>
      <c r="E21" s="69"/>
      <c r="F21" s="69">
        <f aca="true" t="shared" si="3" ref="F21:L21">F9+F15</f>
        <v>0</v>
      </c>
      <c r="G21" s="69"/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</row>
    <row r="22" spans="2:12" ht="15.75" thickBot="1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201" t="s">
        <v>120</v>
      </c>
      <c r="C2" s="202"/>
      <c r="D2" s="202"/>
      <c r="E2" s="203"/>
    </row>
    <row r="3" spans="2:5" ht="12.75">
      <c r="B3" s="226" t="s">
        <v>216</v>
      </c>
      <c r="C3" s="227"/>
      <c r="D3" s="227"/>
      <c r="E3" s="228"/>
    </row>
    <row r="4" spans="2:5" ht="12.75">
      <c r="B4" s="226" t="s">
        <v>189</v>
      </c>
      <c r="C4" s="227"/>
      <c r="D4" s="227"/>
      <c r="E4" s="228"/>
    </row>
    <row r="5" spans="2:5" ht="13.5" thickBot="1">
      <c r="B5" s="229" t="s">
        <v>1</v>
      </c>
      <c r="C5" s="230"/>
      <c r="D5" s="230"/>
      <c r="E5" s="231"/>
    </row>
    <row r="6" spans="2:5" ht="13.5" thickBot="1">
      <c r="B6" s="77"/>
      <c r="C6" s="77"/>
      <c r="D6" s="77"/>
      <c r="E6" s="77"/>
    </row>
    <row r="7" spans="2:5" ht="12.75">
      <c r="B7" s="232" t="s">
        <v>2</v>
      </c>
      <c r="C7" s="31" t="s">
        <v>217</v>
      </c>
      <c r="D7" s="234" t="s">
        <v>218</v>
      </c>
      <c r="E7" s="31" t="s">
        <v>219</v>
      </c>
    </row>
    <row r="8" spans="2:5" ht="13.5" thickBot="1">
      <c r="B8" s="233"/>
      <c r="C8" s="32" t="s">
        <v>220</v>
      </c>
      <c r="D8" s="235"/>
      <c r="E8" s="32" t="s">
        <v>221</v>
      </c>
    </row>
    <row r="9" spans="2:5" ht="12.75">
      <c r="B9" s="78" t="s">
        <v>222</v>
      </c>
      <c r="C9" s="79">
        <f>SUM(C10:C12)</f>
        <v>19567836860</v>
      </c>
      <c r="D9" s="79">
        <f>SUM(D10:D12)</f>
        <v>11426511878.72</v>
      </c>
      <c r="E9" s="79">
        <f>SUM(E10:E12)</f>
        <v>11426511878.72</v>
      </c>
    </row>
    <row r="10" spans="2:5" ht="12.75">
      <c r="B10" s="80" t="s">
        <v>223</v>
      </c>
      <c r="C10" s="81">
        <v>8291955867</v>
      </c>
      <c r="D10" s="81">
        <v>4830911808.49</v>
      </c>
      <c r="E10" s="81">
        <v>4830911808.49</v>
      </c>
    </row>
    <row r="11" spans="2:5" ht="12.75">
      <c r="B11" s="80" t="s">
        <v>224</v>
      </c>
      <c r="C11" s="81">
        <v>11353166729</v>
      </c>
      <c r="D11" s="81">
        <v>6636281973.23</v>
      </c>
      <c r="E11" s="81">
        <v>6636281973.23</v>
      </c>
    </row>
    <row r="12" spans="2:5" ht="12.75">
      <c r="B12" s="80" t="s">
        <v>225</v>
      </c>
      <c r="C12" s="81">
        <f>C48</f>
        <v>-77285736</v>
      </c>
      <c r="D12" s="81">
        <f>D48</f>
        <v>-40681903</v>
      </c>
      <c r="E12" s="81">
        <f>E48</f>
        <v>-40681903</v>
      </c>
    </row>
    <row r="13" spans="2:7" ht="12.75">
      <c r="B13" s="78"/>
      <c r="C13" s="81"/>
      <c r="D13" s="81"/>
      <c r="E13" s="81"/>
      <c r="G13" s="82"/>
    </row>
    <row r="14" spans="2:7" ht="15">
      <c r="B14" s="78" t="s">
        <v>226</v>
      </c>
      <c r="C14" s="83">
        <f>SUM(C15:C16)</f>
        <v>19567836860</v>
      </c>
      <c r="D14" s="83">
        <f>SUM(D15:D16)</f>
        <v>10449916845.56</v>
      </c>
      <c r="E14" s="83">
        <f>SUM(E15:E16)</f>
        <v>10244345474.48</v>
      </c>
      <c r="G14" s="82"/>
    </row>
    <row r="15" spans="2:7" ht="12.75">
      <c r="B15" s="80" t="s">
        <v>227</v>
      </c>
      <c r="C15" s="84">
        <v>8291955867</v>
      </c>
      <c r="D15" s="84">
        <v>4198918566.4500003</v>
      </c>
      <c r="E15" s="84">
        <v>4098534948.61</v>
      </c>
      <c r="G15" s="82"/>
    </row>
    <row r="16" spans="2:7" ht="12.75">
      <c r="B16" s="80" t="s">
        <v>228</v>
      </c>
      <c r="C16" s="81">
        <v>11275880993</v>
      </c>
      <c r="D16" s="81">
        <v>6250998279.11</v>
      </c>
      <c r="E16" s="81">
        <v>6145810525.87</v>
      </c>
      <c r="G16" s="82"/>
    </row>
    <row r="17" spans="2:7" ht="12.75">
      <c r="B17" s="85"/>
      <c r="C17" s="81"/>
      <c r="D17" s="79"/>
      <c r="E17" s="79"/>
      <c r="G17" s="82"/>
    </row>
    <row r="18" spans="2:5" ht="12.75">
      <c r="B18" s="78" t="s">
        <v>229</v>
      </c>
      <c r="C18" s="86"/>
      <c r="D18" s="79">
        <f>SUM(D19:D20)</f>
        <v>383044052.7099999</v>
      </c>
      <c r="E18" s="79">
        <f>SUM(E19:E20)</f>
        <v>378611629.9299998</v>
      </c>
    </row>
    <row r="19" spans="2:7" ht="12.75">
      <c r="B19" s="80" t="s">
        <v>230</v>
      </c>
      <c r="C19" s="86"/>
      <c r="D19" s="81">
        <v>0</v>
      </c>
      <c r="E19" s="81">
        <v>0</v>
      </c>
      <c r="G19" s="82"/>
    </row>
    <row r="20" spans="2:5" ht="12.75">
      <c r="B20" s="80" t="s">
        <v>231</v>
      </c>
      <c r="C20" s="86"/>
      <c r="D20" s="81">
        <v>383044052.7099999</v>
      </c>
      <c r="E20" s="81">
        <v>378611629.9299998</v>
      </c>
    </row>
    <row r="21" spans="2:5" ht="12.75">
      <c r="B21" s="85"/>
      <c r="C21" s="81"/>
      <c r="D21" s="81"/>
      <c r="E21" s="81"/>
    </row>
    <row r="22" spans="2:5" ht="12.75">
      <c r="B22" s="78" t="s">
        <v>232</v>
      </c>
      <c r="C22" s="83">
        <f>C9-C14+C18</f>
        <v>0</v>
      </c>
      <c r="D22" s="87">
        <f>D9-D14+D18</f>
        <v>1359639085.87</v>
      </c>
      <c r="E22" s="87">
        <f>E9-E14+E18</f>
        <v>1560778034.1699996</v>
      </c>
    </row>
    <row r="23" spans="2:5" ht="12.75">
      <c r="B23" s="78"/>
      <c r="C23" s="81"/>
      <c r="D23" s="88"/>
      <c r="E23" s="88"/>
    </row>
    <row r="24" spans="2:5" ht="12.75">
      <c r="B24" s="78" t="s">
        <v>233</v>
      </c>
      <c r="C24" s="83">
        <f>C22-C12</f>
        <v>77285736</v>
      </c>
      <c r="D24" s="87">
        <f>D22-D12</f>
        <v>1400320988.87</v>
      </c>
      <c r="E24" s="87">
        <f>E22-E12</f>
        <v>1601459937.1699996</v>
      </c>
    </row>
    <row r="25" spans="2:5" ht="12.75">
      <c r="B25" s="78"/>
      <c r="C25" s="81"/>
      <c r="D25" s="88"/>
      <c r="E25" s="88"/>
    </row>
    <row r="26" spans="2:5" ht="25.5">
      <c r="B26" s="78" t="s">
        <v>234</v>
      </c>
      <c r="C26" s="83">
        <f>C24-C18</f>
        <v>77285736</v>
      </c>
      <c r="D26" s="83">
        <f>D24-D18</f>
        <v>1017276936.16</v>
      </c>
      <c r="E26" s="83">
        <f>E24-E18</f>
        <v>1222848307.2399998</v>
      </c>
    </row>
    <row r="27" spans="2:5" ht="13.5" thickBot="1">
      <c r="B27" s="89"/>
      <c r="C27" s="90"/>
      <c r="D27" s="90"/>
      <c r="E27" s="90"/>
    </row>
    <row r="28" spans="2:5" ht="34.5" customHeight="1" thickBot="1">
      <c r="B28" s="225"/>
      <c r="C28" s="225"/>
      <c r="D28" s="225"/>
      <c r="E28" s="225"/>
    </row>
    <row r="29" spans="2:5" ht="13.5" thickBot="1">
      <c r="B29" s="91" t="s">
        <v>235</v>
      </c>
      <c r="C29" s="92" t="s">
        <v>236</v>
      </c>
      <c r="D29" s="92" t="s">
        <v>218</v>
      </c>
      <c r="E29" s="92" t="s">
        <v>237</v>
      </c>
    </row>
    <row r="30" spans="2:5" ht="12.75">
      <c r="B30" s="93"/>
      <c r="C30" s="94"/>
      <c r="D30" s="94"/>
      <c r="E30" s="94"/>
    </row>
    <row r="31" spans="2:5" ht="12.75">
      <c r="B31" s="78" t="s">
        <v>238</v>
      </c>
      <c r="C31" s="79">
        <f>SUM(C32:C33)</f>
        <v>373442672</v>
      </c>
      <c r="D31" s="79">
        <f>SUM(D32:D33)</f>
        <v>208900116.42999998</v>
      </c>
      <c r="E31" s="79">
        <f>SUM(E32:E33)</f>
        <v>208900116.42999998</v>
      </c>
    </row>
    <row r="32" spans="2:5" ht="12.75">
      <c r="B32" s="80" t="s">
        <v>239</v>
      </c>
      <c r="C32" s="81">
        <v>216403110</v>
      </c>
      <c r="D32" s="81">
        <v>168588947.17</v>
      </c>
      <c r="E32" s="81">
        <v>168588947.17</v>
      </c>
    </row>
    <row r="33" spans="2:5" ht="12.75">
      <c r="B33" s="80" t="s">
        <v>240</v>
      </c>
      <c r="C33" s="81">
        <v>157039562</v>
      </c>
      <c r="D33" s="81">
        <v>40311169.26</v>
      </c>
      <c r="E33" s="81">
        <v>40311169.26</v>
      </c>
    </row>
    <row r="34" spans="2:5" ht="12.75">
      <c r="B34" s="78"/>
      <c r="C34" s="81"/>
      <c r="D34" s="81"/>
      <c r="E34" s="81"/>
    </row>
    <row r="35" spans="2:5" ht="12.75">
      <c r="B35" s="78" t="s">
        <v>241</v>
      </c>
      <c r="C35" s="83">
        <f>C26+C31</f>
        <v>450728408</v>
      </c>
      <c r="D35" s="83">
        <f>D26+D31</f>
        <v>1226177052.59</v>
      </c>
      <c r="E35" s="83">
        <f>E26+E31</f>
        <v>1431748423.6699998</v>
      </c>
    </row>
    <row r="36" spans="2:5" ht="13.5" thickBot="1">
      <c r="B36" s="95"/>
      <c r="C36" s="96"/>
      <c r="D36" s="96"/>
      <c r="E36" s="96"/>
    </row>
    <row r="37" spans="2:5" ht="34.5" customHeight="1" thickBot="1">
      <c r="B37" s="97"/>
      <c r="C37" s="97"/>
      <c r="D37" s="97"/>
      <c r="E37" s="97"/>
    </row>
    <row r="38" spans="2:5" ht="12.75">
      <c r="B38" s="219" t="s">
        <v>235</v>
      </c>
      <c r="C38" s="221" t="s">
        <v>242</v>
      </c>
      <c r="D38" s="223" t="s">
        <v>218</v>
      </c>
      <c r="E38" s="98" t="s">
        <v>219</v>
      </c>
    </row>
    <row r="39" spans="2:5" ht="13.5" thickBot="1">
      <c r="B39" s="220"/>
      <c r="C39" s="222"/>
      <c r="D39" s="224"/>
      <c r="E39" s="99" t="s">
        <v>237</v>
      </c>
    </row>
    <row r="40" spans="2:5" ht="12.75">
      <c r="B40" s="100"/>
      <c r="C40" s="101"/>
      <c r="D40" s="101"/>
      <c r="E40" s="101"/>
    </row>
    <row r="41" spans="2:5" ht="12.75">
      <c r="B41" s="102" t="s">
        <v>243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ht="12.75">
      <c r="B42" s="103" t="s">
        <v>244</v>
      </c>
      <c r="C42" s="81">
        <v>0</v>
      </c>
      <c r="D42" s="81">
        <v>0</v>
      </c>
      <c r="E42" s="81">
        <v>0</v>
      </c>
    </row>
    <row r="43" spans="2:5" ht="12.75">
      <c r="B43" s="103" t="s">
        <v>245</v>
      </c>
      <c r="C43" s="81">
        <v>0</v>
      </c>
      <c r="D43" s="81">
        <v>0</v>
      </c>
      <c r="E43" s="81">
        <v>0</v>
      </c>
    </row>
    <row r="44" spans="2:5" ht="12.75">
      <c r="B44" s="102" t="s">
        <v>246</v>
      </c>
      <c r="C44" s="79">
        <f>SUM(C45:C46)</f>
        <v>77285736</v>
      </c>
      <c r="D44" s="79">
        <f>SUM(D45:D46)</f>
        <v>40681903</v>
      </c>
      <c r="E44" s="79">
        <f>SUM(E45:E46)</f>
        <v>40681903</v>
      </c>
    </row>
    <row r="45" spans="2:5" ht="12.75">
      <c r="B45" s="103" t="s">
        <v>247</v>
      </c>
      <c r="C45" s="81">
        <v>0</v>
      </c>
      <c r="D45" s="81">
        <v>9058167.41</v>
      </c>
      <c r="E45" s="81">
        <v>9058167.41</v>
      </c>
    </row>
    <row r="46" spans="2:5" ht="12.75">
      <c r="B46" s="103" t="s">
        <v>248</v>
      </c>
      <c r="C46" s="81">
        <v>77285736</v>
      </c>
      <c r="D46" s="81">
        <v>31623735.59</v>
      </c>
      <c r="E46" s="81">
        <v>31623735.59</v>
      </c>
    </row>
    <row r="47" spans="2:5" ht="12.75">
      <c r="B47" s="102"/>
      <c r="C47" s="104"/>
      <c r="D47" s="104"/>
      <c r="E47" s="104"/>
    </row>
    <row r="48" spans="2:5" ht="12.75">
      <c r="B48" s="102" t="s">
        <v>249</v>
      </c>
      <c r="C48" s="79">
        <f>C41-C44</f>
        <v>-77285736</v>
      </c>
      <c r="D48" s="79">
        <f>D41-D44</f>
        <v>-40681903</v>
      </c>
      <c r="E48" s="79">
        <f>E41-E44</f>
        <v>-40681903</v>
      </c>
    </row>
    <row r="49" spans="2:5" ht="13.5" thickBot="1">
      <c r="B49" s="105"/>
      <c r="C49" s="106"/>
      <c r="D49" s="105"/>
      <c r="E49" s="105"/>
    </row>
    <row r="50" spans="2:5" ht="34.5" customHeight="1" thickBot="1">
      <c r="B50" s="97"/>
      <c r="C50" s="97"/>
      <c r="D50" s="97"/>
      <c r="E50" s="97"/>
    </row>
    <row r="51" spans="2:5" ht="12.75">
      <c r="B51" s="219" t="s">
        <v>235</v>
      </c>
      <c r="C51" s="98" t="s">
        <v>217</v>
      </c>
      <c r="D51" s="223" t="s">
        <v>218</v>
      </c>
      <c r="E51" s="98" t="s">
        <v>219</v>
      </c>
    </row>
    <row r="52" spans="2:5" ht="13.5" thickBot="1">
      <c r="B52" s="220"/>
      <c r="C52" s="99" t="s">
        <v>236</v>
      </c>
      <c r="D52" s="224"/>
      <c r="E52" s="99" t="s">
        <v>237</v>
      </c>
    </row>
    <row r="53" spans="2:5" ht="12.75">
      <c r="B53" s="100"/>
      <c r="C53" s="101"/>
      <c r="D53" s="101"/>
      <c r="E53" s="101"/>
    </row>
    <row r="54" spans="2:5" ht="12.75">
      <c r="B54" s="107" t="s">
        <v>250</v>
      </c>
      <c r="C54" s="81">
        <f>C10</f>
        <v>8291955867</v>
      </c>
      <c r="D54" s="81">
        <f>D10</f>
        <v>4830911808.49</v>
      </c>
      <c r="E54" s="81">
        <f>E10</f>
        <v>4830911808.49</v>
      </c>
    </row>
    <row r="55" spans="2:5" ht="12.75">
      <c r="B55" s="107"/>
      <c r="C55" s="104"/>
      <c r="D55" s="108"/>
      <c r="E55" s="108"/>
    </row>
    <row r="56" spans="2:5" ht="12.75">
      <c r="B56" s="109" t="s">
        <v>251</v>
      </c>
      <c r="C56" s="81">
        <f>C42-C45</f>
        <v>0</v>
      </c>
      <c r="D56" s="81">
        <f>D42-D45</f>
        <v>-9058167.41</v>
      </c>
      <c r="E56" s="81">
        <f>E42-E45</f>
        <v>-9058167.41</v>
      </c>
    </row>
    <row r="57" spans="2:5" ht="12.75">
      <c r="B57" s="103" t="s">
        <v>244</v>
      </c>
      <c r="C57" s="81">
        <f>C42</f>
        <v>0</v>
      </c>
      <c r="D57" s="81">
        <f>D42</f>
        <v>0</v>
      </c>
      <c r="E57" s="81">
        <f>E42</f>
        <v>0</v>
      </c>
    </row>
    <row r="58" spans="2:5" ht="12.75">
      <c r="B58" s="103" t="s">
        <v>247</v>
      </c>
      <c r="C58" s="81">
        <f>C45</f>
        <v>0</v>
      </c>
      <c r="D58" s="81">
        <f>D45</f>
        <v>9058167.41</v>
      </c>
      <c r="E58" s="81">
        <f>E45</f>
        <v>9058167.41</v>
      </c>
    </row>
    <row r="59" spans="2:5" ht="12.75">
      <c r="B59" s="110"/>
      <c r="C59" s="104"/>
      <c r="D59" s="108"/>
      <c r="E59" s="108"/>
    </row>
    <row r="60" spans="2:5" ht="12.75">
      <c r="B60" s="110" t="s">
        <v>227</v>
      </c>
      <c r="C60" s="111">
        <f>C15</f>
        <v>8291955867</v>
      </c>
      <c r="D60" s="111">
        <f>D15</f>
        <v>4198918566.4500003</v>
      </c>
      <c r="E60" s="111">
        <f>E15</f>
        <v>4098534948.61</v>
      </c>
    </row>
    <row r="61" spans="2:5" ht="12.75">
      <c r="B61" s="110"/>
      <c r="C61" s="104"/>
      <c r="D61" s="104"/>
      <c r="E61" s="104"/>
    </row>
    <row r="62" spans="2:5" ht="12.75">
      <c r="B62" s="110" t="s">
        <v>230</v>
      </c>
      <c r="C62" s="112"/>
      <c r="D62" s="81">
        <f>D19</f>
        <v>0</v>
      </c>
      <c r="E62" s="81">
        <f>E19</f>
        <v>0</v>
      </c>
    </row>
    <row r="63" spans="2:5" ht="12.75">
      <c r="B63" s="110"/>
      <c r="C63" s="104"/>
      <c r="D63" s="104"/>
      <c r="E63" s="104"/>
    </row>
    <row r="64" spans="2:5" ht="12.75">
      <c r="B64" s="113" t="s">
        <v>252</v>
      </c>
      <c r="C64" s="114">
        <f>C54+C56-C60+C62</f>
        <v>0</v>
      </c>
      <c r="D64" s="115">
        <f>D54+D56-D60+D62</f>
        <v>622935074.6299996</v>
      </c>
      <c r="E64" s="115">
        <f>E54+E56-E60+E62</f>
        <v>723318692.4699998</v>
      </c>
    </row>
    <row r="65" spans="2:5" ht="12.75">
      <c r="B65" s="113"/>
      <c r="C65" s="116"/>
      <c r="D65" s="117"/>
      <c r="E65" s="117"/>
    </row>
    <row r="66" spans="2:5" ht="25.5">
      <c r="B66" s="118" t="s">
        <v>253</v>
      </c>
      <c r="C66" s="114">
        <f>C64-C56</f>
        <v>0</v>
      </c>
      <c r="D66" s="115">
        <f>D64-D56</f>
        <v>631993242.0399996</v>
      </c>
      <c r="E66" s="115">
        <f>E64-E56</f>
        <v>732376859.8799998</v>
      </c>
    </row>
    <row r="67" spans="2:5" ht="13.5" thickBot="1">
      <c r="B67" s="105"/>
      <c r="C67" s="106"/>
      <c r="D67" s="105"/>
      <c r="E67" s="105"/>
    </row>
    <row r="68" spans="2:5" ht="34.5" customHeight="1" thickBot="1">
      <c r="B68" s="97"/>
      <c r="C68" s="97"/>
      <c r="D68" s="97"/>
      <c r="E68" s="97"/>
    </row>
    <row r="69" spans="2:5" ht="12.75">
      <c r="B69" s="219" t="s">
        <v>235</v>
      </c>
      <c r="C69" s="221" t="s">
        <v>242</v>
      </c>
      <c r="D69" s="223" t="s">
        <v>218</v>
      </c>
      <c r="E69" s="98" t="s">
        <v>219</v>
      </c>
    </row>
    <row r="70" spans="2:5" ht="13.5" thickBot="1">
      <c r="B70" s="220"/>
      <c r="C70" s="222"/>
      <c r="D70" s="224"/>
      <c r="E70" s="99" t="s">
        <v>237</v>
      </c>
    </row>
    <row r="71" spans="2:5" ht="12.75">
      <c r="B71" s="100"/>
      <c r="C71" s="101"/>
      <c r="D71" s="101"/>
      <c r="E71" s="101"/>
    </row>
    <row r="72" spans="2:5" ht="12.75">
      <c r="B72" s="107" t="s">
        <v>224</v>
      </c>
      <c r="C72" s="81">
        <f>C11</f>
        <v>11353166729</v>
      </c>
      <c r="D72" s="81">
        <f>D11</f>
        <v>6636281973.23</v>
      </c>
      <c r="E72" s="81">
        <f>E11</f>
        <v>6636281973.23</v>
      </c>
    </row>
    <row r="73" spans="2:5" ht="12.75">
      <c r="B73" s="107"/>
      <c r="C73" s="104"/>
      <c r="D73" s="108"/>
      <c r="E73" s="108"/>
    </row>
    <row r="74" spans="2:5" ht="25.5">
      <c r="B74" s="119" t="s">
        <v>254</v>
      </c>
      <c r="C74" s="81">
        <f>C75-C76</f>
        <v>-77285736</v>
      </c>
      <c r="D74" s="81">
        <f>D75-D76</f>
        <v>-31623735.59</v>
      </c>
      <c r="E74" s="81">
        <f>E75-E76</f>
        <v>-31623735.59</v>
      </c>
    </row>
    <row r="75" spans="2:5" ht="12.75">
      <c r="B75" s="103" t="s">
        <v>245</v>
      </c>
      <c r="C75" s="81">
        <f>C43</f>
        <v>0</v>
      </c>
      <c r="D75" s="81">
        <f>D43</f>
        <v>0</v>
      </c>
      <c r="E75" s="81">
        <f>E43</f>
        <v>0</v>
      </c>
    </row>
    <row r="76" spans="2:5" ht="12.75">
      <c r="B76" s="103" t="s">
        <v>248</v>
      </c>
      <c r="C76" s="81">
        <f>C46</f>
        <v>77285736</v>
      </c>
      <c r="D76" s="81">
        <f>D46</f>
        <v>31623735.59</v>
      </c>
      <c r="E76" s="81">
        <f>E46</f>
        <v>31623735.59</v>
      </c>
    </row>
    <row r="77" spans="2:5" ht="12.75">
      <c r="B77" s="110"/>
      <c r="C77" s="104"/>
      <c r="D77" s="108"/>
      <c r="E77" s="108"/>
    </row>
    <row r="78" spans="2:5" ht="12.75">
      <c r="B78" s="110" t="s">
        <v>255</v>
      </c>
      <c r="C78" s="81">
        <f>C16</f>
        <v>11275880993</v>
      </c>
      <c r="D78" s="81">
        <f>D16</f>
        <v>6250998279.11</v>
      </c>
      <c r="E78" s="81">
        <f>E16</f>
        <v>6145810525.87</v>
      </c>
    </row>
    <row r="79" spans="2:5" ht="12.75">
      <c r="B79" s="110"/>
      <c r="C79" s="104"/>
      <c r="D79" s="104"/>
      <c r="E79" s="104"/>
    </row>
    <row r="80" spans="2:5" ht="12.75">
      <c r="B80" s="110" t="s">
        <v>231</v>
      </c>
      <c r="C80" s="112"/>
      <c r="D80" s="81">
        <f>D20</f>
        <v>383044052.7099999</v>
      </c>
      <c r="E80" s="81">
        <f>E20</f>
        <v>378611629.9299998</v>
      </c>
    </row>
    <row r="81" spans="2:5" ht="12.75">
      <c r="B81" s="110"/>
      <c r="C81" s="104"/>
      <c r="D81" s="104"/>
      <c r="E81" s="104"/>
    </row>
    <row r="82" spans="2:5" ht="12.75">
      <c r="B82" s="113" t="s">
        <v>256</v>
      </c>
      <c r="C82" s="79">
        <f>C72+C74-C78+C80</f>
        <v>0</v>
      </c>
      <c r="D82" s="79">
        <f>D72+D74-D78+D80</f>
        <v>736704011.2399997</v>
      </c>
      <c r="E82" s="79">
        <f>E72+E74-E78+E80</f>
        <v>837459341.6999993</v>
      </c>
    </row>
    <row r="83" spans="2:5" ht="12.75">
      <c r="B83" s="113"/>
      <c r="C83" s="116"/>
      <c r="D83" s="117"/>
      <c r="E83" s="117"/>
    </row>
    <row r="84" spans="2:5" ht="25.5">
      <c r="B84" s="118" t="s">
        <v>257</v>
      </c>
      <c r="C84" s="79">
        <f>C82-C74</f>
        <v>77285736</v>
      </c>
      <c r="D84" s="79">
        <f>D82-D74</f>
        <v>768327746.8299997</v>
      </c>
      <c r="E84" s="79">
        <f>E82-E74</f>
        <v>869083077.2899994</v>
      </c>
    </row>
    <row r="85" spans="2:5" ht="13.5" thickBot="1">
      <c r="B85" s="105"/>
      <c r="C85" s="106"/>
      <c r="D85" s="105"/>
      <c r="E85" s="105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0" customWidth="1"/>
    <col min="4" max="4" width="18.00390625" style="1" customWidth="1"/>
    <col min="5" max="5" width="14.7109375" style="120" customWidth="1"/>
    <col min="6" max="6" width="13.8515625" style="1" customWidth="1"/>
    <col min="7" max="7" width="14.8515625" style="1" customWidth="1"/>
    <col min="8" max="8" width="14.8515625" style="120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>
      <c r="B3" s="226" t="s">
        <v>258</v>
      </c>
      <c r="C3" s="227"/>
      <c r="D3" s="227"/>
      <c r="E3" s="227"/>
      <c r="F3" s="227"/>
      <c r="G3" s="227"/>
      <c r="H3" s="228"/>
    </row>
    <row r="4" spans="2:8" ht="12.75">
      <c r="B4" s="226" t="s">
        <v>189</v>
      </c>
      <c r="C4" s="227"/>
      <c r="D4" s="227"/>
      <c r="E4" s="227"/>
      <c r="F4" s="227"/>
      <c r="G4" s="227"/>
      <c r="H4" s="228"/>
    </row>
    <row r="5" spans="2:8" ht="13.5" thickBot="1">
      <c r="B5" s="229" t="s">
        <v>1</v>
      </c>
      <c r="C5" s="230"/>
      <c r="D5" s="230"/>
      <c r="E5" s="230"/>
      <c r="F5" s="230"/>
      <c r="G5" s="230"/>
      <c r="H5" s="231"/>
    </row>
    <row r="6" spans="2:8" ht="13.5" thickBot="1">
      <c r="B6" s="30"/>
      <c r="C6" s="238" t="s">
        <v>259</v>
      </c>
      <c r="D6" s="239"/>
      <c r="E6" s="239"/>
      <c r="F6" s="239"/>
      <c r="G6" s="240"/>
      <c r="H6" s="236" t="s">
        <v>260</v>
      </c>
    </row>
    <row r="7" spans="2:8" ht="12.75">
      <c r="B7" s="121" t="s">
        <v>235</v>
      </c>
      <c r="C7" s="236" t="s">
        <v>261</v>
      </c>
      <c r="D7" s="234" t="s">
        <v>262</v>
      </c>
      <c r="E7" s="236" t="s">
        <v>263</v>
      </c>
      <c r="F7" s="236" t="s">
        <v>218</v>
      </c>
      <c r="G7" s="236" t="s">
        <v>264</v>
      </c>
      <c r="H7" s="241"/>
    </row>
    <row r="8" spans="2:8" ht="13.5" thickBot="1">
      <c r="B8" s="122" t="s">
        <v>134</v>
      </c>
      <c r="C8" s="237"/>
      <c r="D8" s="235"/>
      <c r="E8" s="237"/>
      <c r="F8" s="237"/>
      <c r="G8" s="237"/>
      <c r="H8" s="237"/>
    </row>
    <row r="9" spans="2:8" ht="12.75">
      <c r="B9" s="102" t="s">
        <v>265</v>
      </c>
      <c r="C9" s="123"/>
      <c r="D9" s="124"/>
      <c r="E9" s="123"/>
      <c r="F9" s="124"/>
      <c r="G9" s="124"/>
      <c r="H9" s="123"/>
    </row>
    <row r="10" spans="2:8" ht="12.75">
      <c r="B10" s="110" t="s">
        <v>266</v>
      </c>
      <c r="C10" s="125">
        <v>675120911</v>
      </c>
      <c r="D10" s="125">
        <v>0</v>
      </c>
      <c r="E10" s="125">
        <f>C10+D10</f>
        <v>675120911</v>
      </c>
      <c r="F10" s="125">
        <v>429055955.76</v>
      </c>
      <c r="G10" s="125">
        <v>429055955.76</v>
      </c>
      <c r="H10" s="125">
        <f>G10-C10</f>
        <v>-246064955.24</v>
      </c>
    </row>
    <row r="11" spans="2:8" ht="12.75">
      <c r="B11" s="110" t="s">
        <v>267</v>
      </c>
      <c r="C11" s="125">
        <v>0</v>
      </c>
      <c r="D11" s="125">
        <v>0</v>
      </c>
      <c r="E11" s="125">
        <f aca="true" t="shared" si="0" ref="E11:E40">C11+D11</f>
        <v>0</v>
      </c>
      <c r="F11" s="125">
        <v>0</v>
      </c>
      <c r="G11" s="125">
        <v>0</v>
      </c>
      <c r="H11" s="125">
        <f aca="true" t="shared" si="1" ref="H11:H16">G11-C11</f>
        <v>0</v>
      </c>
    </row>
    <row r="12" spans="2:8" ht="12.75">
      <c r="B12" s="110" t="s">
        <v>268</v>
      </c>
      <c r="C12" s="125">
        <v>0</v>
      </c>
      <c r="D12" s="125">
        <v>0</v>
      </c>
      <c r="E12" s="125">
        <f t="shared" si="0"/>
        <v>0</v>
      </c>
      <c r="F12" s="125">
        <v>0</v>
      </c>
      <c r="G12" s="125">
        <v>0</v>
      </c>
      <c r="H12" s="125">
        <f t="shared" si="1"/>
        <v>0</v>
      </c>
    </row>
    <row r="13" spans="2:8" ht="12.75">
      <c r="B13" s="110" t="s">
        <v>269</v>
      </c>
      <c r="C13" s="125">
        <v>235252402</v>
      </c>
      <c r="D13" s="125">
        <v>0</v>
      </c>
      <c r="E13" s="125">
        <f t="shared" si="0"/>
        <v>235252402</v>
      </c>
      <c r="F13" s="125">
        <v>151966800.26</v>
      </c>
      <c r="G13" s="125">
        <v>151966800.26</v>
      </c>
      <c r="H13" s="125">
        <f t="shared" si="1"/>
        <v>-83285601.74000001</v>
      </c>
    </row>
    <row r="14" spans="2:8" ht="12.75">
      <c r="B14" s="110" t="s">
        <v>270</v>
      </c>
      <c r="C14" s="125">
        <v>17600513</v>
      </c>
      <c r="D14" s="125">
        <v>0</v>
      </c>
      <c r="E14" s="125">
        <f t="shared" si="0"/>
        <v>17600513</v>
      </c>
      <c r="F14" s="125">
        <v>24632695.55</v>
      </c>
      <c r="G14" s="125">
        <v>24632695.55</v>
      </c>
      <c r="H14" s="125">
        <f t="shared" si="1"/>
        <v>7032182.550000001</v>
      </c>
    </row>
    <row r="15" spans="2:8" ht="12.75">
      <c r="B15" s="110" t="s">
        <v>271</v>
      </c>
      <c r="C15" s="125">
        <v>129890000</v>
      </c>
      <c r="D15" s="125">
        <v>0</v>
      </c>
      <c r="E15" s="125">
        <f t="shared" si="0"/>
        <v>129890000</v>
      </c>
      <c r="F15" s="125">
        <v>1819935.39</v>
      </c>
      <c r="G15" s="125">
        <v>1819935.39</v>
      </c>
      <c r="H15" s="125">
        <f t="shared" si="1"/>
        <v>-128070064.61</v>
      </c>
    </row>
    <row r="16" spans="2:8" ht="12.75">
      <c r="B16" s="110" t="s">
        <v>272</v>
      </c>
      <c r="C16" s="125">
        <v>112816000</v>
      </c>
      <c r="D16" s="125">
        <v>0</v>
      </c>
      <c r="E16" s="125">
        <f t="shared" si="0"/>
        <v>112816000</v>
      </c>
      <c r="F16" s="125">
        <v>20822705.19</v>
      </c>
      <c r="G16" s="125">
        <v>20822705.19</v>
      </c>
      <c r="H16" s="125">
        <f t="shared" si="1"/>
        <v>-91993294.81</v>
      </c>
    </row>
    <row r="17" spans="2:9" ht="25.5">
      <c r="B17" s="119" t="s">
        <v>273</v>
      </c>
      <c r="C17" s="125">
        <f aca="true" t="shared" si="2" ref="C17:H17">SUM(C18:C28)</f>
        <v>6873058740</v>
      </c>
      <c r="D17" s="125">
        <f t="shared" si="2"/>
        <v>0</v>
      </c>
      <c r="E17" s="125">
        <f t="shared" si="2"/>
        <v>6873058740</v>
      </c>
      <c r="F17" s="125">
        <f t="shared" si="2"/>
        <v>4089212151</v>
      </c>
      <c r="G17" s="125">
        <f>SUM(G18:G28)</f>
        <v>4089212151</v>
      </c>
      <c r="H17" s="125">
        <f t="shared" si="2"/>
        <v>-2783846589</v>
      </c>
      <c r="I17" s="126"/>
    </row>
    <row r="18" spans="2:8" ht="12.75">
      <c r="B18" s="127" t="s">
        <v>274</v>
      </c>
      <c r="C18" s="125">
        <v>5051000000</v>
      </c>
      <c r="D18" s="125">
        <v>0</v>
      </c>
      <c r="E18" s="125">
        <f t="shared" si="0"/>
        <v>5051000000</v>
      </c>
      <c r="F18" s="125">
        <v>2962682082</v>
      </c>
      <c r="G18" s="125">
        <v>2962682082</v>
      </c>
      <c r="H18" s="125">
        <f>G18-C18</f>
        <v>-2088317918</v>
      </c>
    </row>
    <row r="19" spans="2:8" ht="12.75">
      <c r="B19" s="127" t="s">
        <v>275</v>
      </c>
      <c r="C19" s="125">
        <v>466000000</v>
      </c>
      <c r="D19" s="125">
        <v>0</v>
      </c>
      <c r="E19" s="125">
        <f t="shared" si="0"/>
        <v>466000000</v>
      </c>
      <c r="F19" s="125">
        <v>247817673</v>
      </c>
      <c r="G19" s="125">
        <v>247817673</v>
      </c>
      <c r="H19" s="125">
        <f aca="true" t="shared" si="3" ref="H19:H39">G19-C19</f>
        <v>-218182327</v>
      </c>
    </row>
    <row r="20" spans="2:8" ht="12.75">
      <c r="B20" s="127" t="s">
        <v>276</v>
      </c>
      <c r="C20" s="125">
        <v>285000000</v>
      </c>
      <c r="D20" s="125">
        <v>0</v>
      </c>
      <c r="E20" s="125">
        <f t="shared" si="0"/>
        <v>285000000</v>
      </c>
      <c r="F20" s="125">
        <v>144082448</v>
      </c>
      <c r="G20" s="125">
        <v>144082448</v>
      </c>
      <c r="H20" s="125">
        <f t="shared" si="3"/>
        <v>-140917552</v>
      </c>
    </row>
    <row r="21" spans="2:8" ht="12.75">
      <c r="B21" s="127" t="s">
        <v>277</v>
      </c>
      <c r="C21" s="125">
        <v>411000000</v>
      </c>
      <c r="D21" s="125">
        <v>0</v>
      </c>
      <c r="E21" s="125">
        <f t="shared" si="0"/>
        <v>411000000</v>
      </c>
      <c r="F21" s="125">
        <v>192426351</v>
      </c>
      <c r="G21" s="125">
        <v>192426351</v>
      </c>
      <c r="H21" s="125">
        <f t="shared" si="3"/>
        <v>-218573649</v>
      </c>
    </row>
    <row r="22" spans="2:8" ht="12.75">
      <c r="B22" s="127" t="s">
        <v>278</v>
      </c>
      <c r="C22" s="125">
        <v>0</v>
      </c>
      <c r="D22" s="125">
        <v>0</v>
      </c>
      <c r="E22" s="125">
        <f t="shared" si="0"/>
        <v>0</v>
      </c>
      <c r="F22" s="125">
        <v>0</v>
      </c>
      <c r="G22" s="125">
        <v>0</v>
      </c>
      <c r="H22" s="125">
        <f t="shared" si="3"/>
        <v>0</v>
      </c>
    </row>
    <row r="23" spans="2:8" ht="25.5">
      <c r="B23" s="128" t="s">
        <v>279</v>
      </c>
      <c r="C23" s="125">
        <v>92000000</v>
      </c>
      <c r="D23" s="125">
        <v>0</v>
      </c>
      <c r="E23" s="125">
        <f t="shared" si="0"/>
        <v>92000000</v>
      </c>
      <c r="F23" s="125">
        <v>50967549</v>
      </c>
      <c r="G23" s="125">
        <v>50967549</v>
      </c>
      <c r="H23" s="125">
        <f t="shared" si="3"/>
        <v>-41032451</v>
      </c>
    </row>
    <row r="24" spans="2:8" ht="25.5">
      <c r="B24" s="128" t="s">
        <v>280</v>
      </c>
      <c r="C24" s="125">
        <v>0</v>
      </c>
      <c r="D24" s="125">
        <v>0</v>
      </c>
      <c r="E24" s="125">
        <f t="shared" si="0"/>
        <v>0</v>
      </c>
      <c r="F24" s="125">
        <v>0</v>
      </c>
      <c r="G24" s="125">
        <v>0</v>
      </c>
      <c r="H24" s="125">
        <f t="shared" si="3"/>
        <v>0</v>
      </c>
    </row>
    <row r="25" spans="2:8" ht="12.75">
      <c r="B25" s="127" t="s">
        <v>281</v>
      </c>
      <c r="C25" s="125">
        <v>0</v>
      </c>
      <c r="D25" s="125">
        <v>0</v>
      </c>
      <c r="E25" s="125">
        <f t="shared" si="0"/>
        <v>0</v>
      </c>
      <c r="F25" s="125">
        <v>0</v>
      </c>
      <c r="G25" s="125">
        <v>0</v>
      </c>
      <c r="H25" s="125">
        <f t="shared" si="3"/>
        <v>0</v>
      </c>
    </row>
    <row r="26" spans="2:8" ht="12.75">
      <c r="B26" s="127" t="s">
        <v>282</v>
      </c>
      <c r="C26" s="125">
        <v>214058740</v>
      </c>
      <c r="D26" s="125">
        <v>0</v>
      </c>
      <c r="E26" s="125">
        <f t="shared" si="0"/>
        <v>214058740</v>
      </c>
      <c r="F26" s="125">
        <v>115952040</v>
      </c>
      <c r="G26" s="125">
        <v>115952040</v>
      </c>
      <c r="H26" s="125">
        <f t="shared" si="3"/>
        <v>-98106700</v>
      </c>
    </row>
    <row r="27" spans="2:8" ht="12.75">
      <c r="B27" s="127" t="s">
        <v>283</v>
      </c>
      <c r="C27" s="125">
        <v>354000000</v>
      </c>
      <c r="D27" s="125">
        <v>0</v>
      </c>
      <c r="E27" s="125">
        <f t="shared" si="0"/>
        <v>354000000</v>
      </c>
      <c r="F27" s="125">
        <v>375284008</v>
      </c>
      <c r="G27" s="125">
        <v>375284008</v>
      </c>
      <c r="H27" s="125">
        <f t="shared" si="3"/>
        <v>21284008</v>
      </c>
    </row>
    <row r="28" spans="2:8" ht="25.5">
      <c r="B28" s="128" t="s">
        <v>284</v>
      </c>
      <c r="C28" s="125">
        <v>0</v>
      </c>
      <c r="D28" s="125">
        <v>0</v>
      </c>
      <c r="E28" s="125">
        <f t="shared" si="0"/>
        <v>0</v>
      </c>
      <c r="F28" s="125">
        <v>0</v>
      </c>
      <c r="G28" s="125">
        <v>0</v>
      </c>
      <c r="H28" s="125">
        <f t="shared" si="3"/>
        <v>0</v>
      </c>
    </row>
    <row r="29" spans="2:8" ht="25.5">
      <c r="B29" s="119" t="s">
        <v>285</v>
      </c>
      <c r="C29" s="125">
        <f aca="true" t="shared" si="4" ref="C29:H29">SUM(C30:C34)</f>
        <v>248217301</v>
      </c>
      <c r="D29" s="125">
        <f t="shared" si="4"/>
        <v>0</v>
      </c>
      <c r="E29" s="125">
        <f t="shared" si="4"/>
        <v>248217301</v>
      </c>
      <c r="F29" s="125">
        <f t="shared" si="4"/>
        <v>113401565.34</v>
      </c>
      <c r="G29" s="125">
        <f t="shared" si="4"/>
        <v>113401565.34</v>
      </c>
      <c r="H29" s="125">
        <f t="shared" si="4"/>
        <v>-134815735.65999997</v>
      </c>
    </row>
    <row r="30" spans="2:8" ht="12.75">
      <c r="B30" s="127" t="s">
        <v>286</v>
      </c>
      <c r="C30" s="125">
        <v>0</v>
      </c>
      <c r="D30" s="125">
        <v>0</v>
      </c>
      <c r="E30" s="125">
        <f t="shared" si="0"/>
        <v>0</v>
      </c>
      <c r="F30" s="125">
        <v>14654</v>
      </c>
      <c r="G30" s="125">
        <v>14654</v>
      </c>
      <c r="H30" s="125">
        <f t="shared" si="3"/>
        <v>14654</v>
      </c>
    </row>
    <row r="31" spans="2:8" ht="12.75">
      <c r="B31" s="127" t="s">
        <v>287</v>
      </c>
      <c r="C31" s="125">
        <v>248217301</v>
      </c>
      <c r="D31" s="125">
        <v>0</v>
      </c>
      <c r="E31" s="125">
        <f t="shared" si="0"/>
        <v>248217301</v>
      </c>
      <c r="F31" s="125">
        <v>4608024</v>
      </c>
      <c r="G31" s="125">
        <v>4608024</v>
      </c>
      <c r="H31" s="125">
        <f t="shared" si="3"/>
        <v>-243609277</v>
      </c>
    </row>
    <row r="32" spans="2:8" ht="12.75">
      <c r="B32" s="127" t="s">
        <v>288</v>
      </c>
      <c r="C32" s="125">
        <v>0</v>
      </c>
      <c r="D32" s="125">
        <v>0</v>
      </c>
      <c r="E32" s="125">
        <f t="shared" si="0"/>
        <v>0</v>
      </c>
      <c r="F32" s="125">
        <v>16550130.33</v>
      </c>
      <c r="G32" s="125">
        <v>16550130.33</v>
      </c>
      <c r="H32" s="125">
        <f t="shared" si="3"/>
        <v>16550130.33</v>
      </c>
    </row>
    <row r="33" spans="2:8" ht="25.5">
      <c r="B33" s="128" t="s">
        <v>289</v>
      </c>
      <c r="C33" s="125">
        <v>0</v>
      </c>
      <c r="D33" s="125">
        <v>0</v>
      </c>
      <c r="E33" s="125">
        <f t="shared" si="0"/>
        <v>0</v>
      </c>
      <c r="F33" s="125">
        <v>5871162</v>
      </c>
      <c r="G33" s="125">
        <v>5871162</v>
      </c>
      <c r="H33" s="125">
        <f t="shared" si="3"/>
        <v>5871162</v>
      </c>
    </row>
    <row r="34" spans="2:9" ht="12.75">
      <c r="B34" s="127" t="s">
        <v>290</v>
      </c>
      <c r="C34" s="125">
        <v>0</v>
      </c>
      <c r="D34" s="125">
        <v>0</v>
      </c>
      <c r="E34" s="125">
        <f t="shared" si="0"/>
        <v>0</v>
      </c>
      <c r="F34" s="125">
        <v>86357595.01</v>
      </c>
      <c r="G34" s="125">
        <v>86357595.01</v>
      </c>
      <c r="H34" s="125">
        <f t="shared" si="3"/>
        <v>86357595.01</v>
      </c>
      <c r="I34" s="126"/>
    </row>
    <row r="35" spans="2:8" ht="12.75">
      <c r="B35" s="110" t="s">
        <v>291</v>
      </c>
      <c r="C35" s="125">
        <v>0</v>
      </c>
      <c r="D35" s="125">
        <v>0</v>
      </c>
      <c r="E35" s="125">
        <f t="shared" si="0"/>
        <v>0</v>
      </c>
      <c r="F35" s="125">
        <v>0</v>
      </c>
      <c r="G35" s="125">
        <v>0</v>
      </c>
      <c r="H35" s="125">
        <f t="shared" si="3"/>
        <v>0</v>
      </c>
    </row>
    <row r="36" spans="2:8" ht="12.75">
      <c r="B36" s="110" t="s">
        <v>292</v>
      </c>
      <c r="C36" s="125">
        <f aca="true" t="shared" si="5" ref="C36:H36">C37</f>
        <v>0</v>
      </c>
      <c r="D36" s="125">
        <f t="shared" si="5"/>
        <v>0</v>
      </c>
      <c r="E36" s="125">
        <f t="shared" si="5"/>
        <v>0</v>
      </c>
      <c r="F36" s="125">
        <f t="shared" si="5"/>
        <v>0</v>
      </c>
      <c r="G36" s="125">
        <f t="shared" si="5"/>
        <v>0</v>
      </c>
      <c r="H36" s="125">
        <f t="shared" si="5"/>
        <v>0</v>
      </c>
    </row>
    <row r="37" spans="2:8" ht="12.75">
      <c r="B37" s="127" t="s">
        <v>293</v>
      </c>
      <c r="C37" s="125">
        <v>0</v>
      </c>
      <c r="D37" s="125">
        <v>0</v>
      </c>
      <c r="E37" s="125">
        <f t="shared" si="0"/>
        <v>0</v>
      </c>
      <c r="F37" s="125">
        <v>0</v>
      </c>
      <c r="G37" s="125">
        <v>0</v>
      </c>
      <c r="H37" s="125">
        <f t="shared" si="3"/>
        <v>0</v>
      </c>
    </row>
    <row r="38" spans="2:8" ht="12.75">
      <c r="B38" s="110" t="s">
        <v>294</v>
      </c>
      <c r="C38" s="125">
        <f aca="true" t="shared" si="6" ref="C38:H38">C39+C40</f>
        <v>0</v>
      </c>
      <c r="D38" s="125">
        <f t="shared" si="6"/>
        <v>0</v>
      </c>
      <c r="E38" s="125">
        <f t="shared" si="6"/>
        <v>0</v>
      </c>
      <c r="F38" s="125">
        <f t="shared" si="6"/>
        <v>0</v>
      </c>
      <c r="G38" s="125">
        <f t="shared" si="6"/>
        <v>0</v>
      </c>
      <c r="H38" s="125">
        <f t="shared" si="6"/>
        <v>0</v>
      </c>
    </row>
    <row r="39" spans="2:8" ht="12.75">
      <c r="B39" s="127" t="s">
        <v>295</v>
      </c>
      <c r="C39" s="125">
        <v>0</v>
      </c>
      <c r="D39" s="125">
        <v>0</v>
      </c>
      <c r="E39" s="125">
        <f t="shared" si="0"/>
        <v>0</v>
      </c>
      <c r="F39" s="125">
        <v>0</v>
      </c>
      <c r="G39" s="125">
        <v>0</v>
      </c>
      <c r="H39" s="125">
        <f t="shared" si="3"/>
        <v>0</v>
      </c>
    </row>
    <row r="40" spans="2:8" ht="12.75">
      <c r="B40" s="127" t="s">
        <v>296</v>
      </c>
      <c r="C40" s="125">
        <v>0</v>
      </c>
      <c r="D40" s="125">
        <v>0</v>
      </c>
      <c r="E40" s="125">
        <f t="shared" si="0"/>
        <v>0</v>
      </c>
      <c r="F40" s="125">
        <v>0</v>
      </c>
      <c r="G40" s="125">
        <v>0</v>
      </c>
      <c r="H40" s="125">
        <f>G40-C40</f>
        <v>0</v>
      </c>
    </row>
    <row r="41" spans="2:8" ht="12.75">
      <c r="B41" s="129"/>
      <c r="C41" s="125"/>
      <c r="D41" s="130"/>
      <c r="E41" s="125"/>
      <c r="F41" s="130"/>
      <c r="G41" s="130"/>
      <c r="H41" s="125"/>
    </row>
    <row r="42" spans="2:8" ht="25.5">
      <c r="B42" s="78" t="s">
        <v>297</v>
      </c>
      <c r="C42" s="131">
        <f aca="true" t="shared" si="7" ref="C42:H42">C10+C11+C12+C13+C14+C15+C16+C17+C29+C35+C36+C38</f>
        <v>8291955867</v>
      </c>
      <c r="D42" s="131">
        <f t="shared" si="7"/>
        <v>0</v>
      </c>
      <c r="E42" s="131">
        <f t="shared" si="7"/>
        <v>8291955867</v>
      </c>
      <c r="F42" s="131">
        <f t="shared" si="7"/>
        <v>4830911808.49</v>
      </c>
      <c r="G42" s="131">
        <f t="shared" si="7"/>
        <v>4830911808.49</v>
      </c>
      <c r="H42" s="131">
        <f t="shared" si="7"/>
        <v>-3461044058.5099998</v>
      </c>
    </row>
    <row r="43" spans="2:8" ht="12.75">
      <c r="B43" s="107"/>
      <c r="C43" s="125"/>
      <c r="D43" s="108"/>
      <c r="E43" s="132"/>
      <c r="F43" s="108"/>
      <c r="G43" s="108"/>
      <c r="H43" s="132"/>
    </row>
    <row r="44" spans="2:8" ht="25.5">
      <c r="B44" s="78" t="s">
        <v>298</v>
      </c>
      <c r="C44" s="133"/>
      <c r="D44" s="134"/>
      <c r="E44" s="133"/>
      <c r="F44" s="134"/>
      <c r="G44" s="134"/>
      <c r="H44" s="125"/>
    </row>
    <row r="45" spans="2:8" ht="12.75">
      <c r="B45" s="129"/>
      <c r="C45" s="125"/>
      <c r="D45" s="135"/>
      <c r="E45" s="125"/>
      <c r="F45" s="135"/>
      <c r="G45" s="135"/>
      <c r="H45" s="125"/>
    </row>
    <row r="46" spans="2:8" ht="12.75">
      <c r="B46" s="102" t="s">
        <v>299</v>
      </c>
      <c r="C46" s="125"/>
      <c r="D46" s="130"/>
      <c r="E46" s="125"/>
      <c r="F46" s="130"/>
      <c r="G46" s="130"/>
      <c r="H46" s="125"/>
    </row>
    <row r="47" spans="2:8" ht="12.75">
      <c r="B47" s="110" t="s">
        <v>300</v>
      </c>
      <c r="C47" s="125">
        <f aca="true" t="shared" si="8" ref="C47:H47">SUM(C48:C55)</f>
        <v>8928022841</v>
      </c>
      <c r="D47" s="125">
        <f t="shared" si="8"/>
        <v>0</v>
      </c>
      <c r="E47" s="125">
        <f t="shared" si="8"/>
        <v>8928022841</v>
      </c>
      <c r="F47" s="125">
        <f t="shared" si="8"/>
        <v>4150615675.65</v>
      </c>
      <c r="G47" s="125">
        <f t="shared" si="8"/>
        <v>4150615675.65</v>
      </c>
      <c r="H47" s="125">
        <f t="shared" si="8"/>
        <v>-4777407165.35</v>
      </c>
    </row>
    <row r="48" spans="2:8" ht="25.5">
      <c r="B48" s="128" t="s">
        <v>301</v>
      </c>
      <c r="C48" s="125">
        <v>4925000000</v>
      </c>
      <c r="D48" s="125">
        <v>0</v>
      </c>
      <c r="E48" s="125">
        <f aca="true" t="shared" si="9" ref="E48:E65">C48+D48</f>
        <v>4925000000</v>
      </c>
      <c r="F48" s="125">
        <v>2136808686.41</v>
      </c>
      <c r="G48" s="125">
        <v>2136808686.41</v>
      </c>
      <c r="H48" s="125">
        <f>G48-C48</f>
        <v>-2788191313.59</v>
      </c>
    </row>
    <row r="49" spans="2:8" ht="25.5">
      <c r="B49" s="128" t="s">
        <v>302</v>
      </c>
      <c r="C49" s="125">
        <v>1539000000</v>
      </c>
      <c r="D49" s="125">
        <v>0</v>
      </c>
      <c r="E49" s="125">
        <f t="shared" si="9"/>
        <v>1539000000</v>
      </c>
      <c r="F49" s="125">
        <v>754195321.24</v>
      </c>
      <c r="G49" s="125">
        <v>754195321.24</v>
      </c>
      <c r="H49" s="125">
        <f aca="true" t="shared" si="10" ref="H49:H65">G49-C49</f>
        <v>-784804678.76</v>
      </c>
    </row>
    <row r="50" spans="2:8" ht="25.5">
      <c r="B50" s="128" t="s">
        <v>303</v>
      </c>
      <c r="C50" s="125">
        <v>665930548</v>
      </c>
      <c r="D50" s="125">
        <v>0</v>
      </c>
      <c r="E50" s="125">
        <f t="shared" si="9"/>
        <v>665930548</v>
      </c>
      <c r="F50" s="125">
        <v>402944748</v>
      </c>
      <c r="G50" s="125">
        <v>402944748</v>
      </c>
      <c r="H50" s="125">
        <f t="shared" si="10"/>
        <v>-262985800</v>
      </c>
    </row>
    <row r="51" spans="2:8" ht="38.25">
      <c r="B51" s="128" t="s">
        <v>304</v>
      </c>
      <c r="C51" s="125">
        <v>683000000</v>
      </c>
      <c r="D51" s="125">
        <v>0</v>
      </c>
      <c r="E51" s="125">
        <f t="shared" si="9"/>
        <v>683000000</v>
      </c>
      <c r="F51" s="125">
        <v>343836156</v>
      </c>
      <c r="G51" s="125">
        <v>343836156</v>
      </c>
      <c r="H51" s="125">
        <f t="shared" si="10"/>
        <v>-339163844</v>
      </c>
    </row>
    <row r="52" spans="2:8" ht="12.75">
      <c r="B52" s="128" t="s">
        <v>305</v>
      </c>
      <c r="C52" s="125">
        <v>443870605</v>
      </c>
      <c r="D52" s="125">
        <v>0</v>
      </c>
      <c r="E52" s="125">
        <f t="shared" si="9"/>
        <v>443870605</v>
      </c>
      <c r="F52" s="125">
        <v>164281842</v>
      </c>
      <c r="G52" s="125">
        <v>164281842</v>
      </c>
      <c r="H52" s="125">
        <f t="shared" si="10"/>
        <v>-279588763</v>
      </c>
    </row>
    <row r="53" spans="2:8" ht="25.5">
      <c r="B53" s="128" t="s">
        <v>306</v>
      </c>
      <c r="C53" s="125">
        <v>100829476</v>
      </c>
      <c r="D53" s="125">
        <v>0</v>
      </c>
      <c r="E53" s="125">
        <f t="shared" si="9"/>
        <v>100829476</v>
      </c>
      <c r="F53" s="125">
        <v>49502130</v>
      </c>
      <c r="G53" s="125">
        <v>49502130</v>
      </c>
      <c r="H53" s="125">
        <f t="shared" si="10"/>
        <v>-51327346</v>
      </c>
    </row>
    <row r="54" spans="2:8" ht="25.5">
      <c r="B54" s="128" t="s">
        <v>307</v>
      </c>
      <c r="C54" s="125">
        <v>120392212</v>
      </c>
      <c r="D54" s="125">
        <v>0</v>
      </c>
      <c r="E54" s="125">
        <f t="shared" si="9"/>
        <v>120392212</v>
      </c>
      <c r="F54" s="125">
        <v>74919234</v>
      </c>
      <c r="G54" s="125">
        <v>74919234</v>
      </c>
      <c r="H54" s="125">
        <f t="shared" si="10"/>
        <v>-45472978</v>
      </c>
    </row>
    <row r="55" spans="2:8" ht="25.5">
      <c r="B55" s="128" t="s">
        <v>308</v>
      </c>
      <c r="C55" s="125">
        <v>450000000</v>
      </c>
      <c r="D55" s="125">
        <v>0</v>
      </c>
      <c r="E55" s="125">
        <f t="shared" si="9"/>
        <v>450000000</v>
      </c>
      <c r="F55" s="125">
        <v>224127558</v>
      </c>
      <c r="G55" s="125">
        <v>224127558</v>
      </c>
      <c r="H55" s="125">
        <f t="shared" si="10"/>
        <v>-225872442</v>
      </c>
    </row>
    <row r="56" spans="2:8" ht="12.75">
      <c r="B56" s="119" t="s">
        <v>309</v>
      </c>
      <c r="C56" s="125">
        <f aca="true" t="shared" si="11" ref="C56:H56">SUM(C57:C60)</f>
        <v>2425143888</v>
      </c>
      <c r="D56" s="125">
        <f t="shared" si="11"/>
        <v>0</v>
      </c>
      <c r="E56" s="125">
        <f t="shared" si="11"/>
        <v>2425143888</v>
      </c>
      <c r="F56" s="125">
        <f t="shared" si="11"/>
        <v>2485666297.58</v>
      </c>
      <c r="G56" s="125">
        <f t="shared" si="11"/>
        <v>2485666297.58</v>
      </c>
      <c r="H56" s="125">
        <f t="shared" si="11"/>
        <v>60522409.57999992</v>
      </c>
    </row>
    <row r="57" spans="2:8" ht="12.75">
      <c r="B57" s="128" t="s">
        <v>310</v>
      </c>
      <c r="C57" s="125">
        <v>0</v>
      </c>
      <c r="D57" s="125">
        <v>0</v>
      </c>
      <c r="E57" s="125">
        <f t="shared" si="9"/>
        <v>0</v>
      </c>
      <c r="F57" s="125">
        <v>0</v>
      </c>
      <c r="G57" s="125">
        <v>0</v>
      </c>
      <c r="H57" s="125">
        <f t="shared" si="10"/>
        <v>0</v>
      </c>
    </row>
    <row r="58" spans="2:8" ht="12.75">
      <c r="B58" s="128" t="s">
        <v>311</v>
      </c>
      <c r="C58" s="125">
        <v>0</v>
      </c>
      <c r="D58" s="125">
        <v>0</v>
      </c>
      <c r="E58" s="125">
        <f t="shared" si="9"/>
        <v>0</v>
      </c>
      <c r="F58" s="125">
        <v>0</v>
      </c>
      <c r="G58" s="125">
        <v>0</v>
      </c>
      <c r="H58" s="125">
        <f t="shared" si="10"/>
        <v>0</v>
      </c>
    </row>
    <row r="59" spans="2:8" ht="12.75">
      <c r="B59" s="128" t="s">
        <v>312</v>
      </c>
      <c r="C59" s="125">
        <v>0</v>
      </c>
      <c r="D59" s="125">
        <v>0</v>
      </c>
      <c r="E59" s="125">
        <f t="shared" si="9"/>
        <v>0</v>
      </c>
      <c r="F59" s="125">
        <v>0</v>
      </c>
      <c r="G59" s="125">
        <v>0</v>
      </c>
      <c r="H59" s="125">
        <f t="shared" si="10"/>
        <v>0</v>
      </c>
    </row>
    <row r="60" spans="2:8" ht="12.75">
      <c r="B60" s="128" t="s">
        <v>313</v>
      </c>
      <c r="C60" s="125">
        <v>2425143888</v>
      </c>
      <c r="D60" s="125">
        <v>0</v>
      </c>
      <c r="E60" s="125">
        <f t="shared" si="9"/>
        <v>2425143888</v>
      </c>
      <c r="F60" s="125">
        <v>2485666297.58</v>
      </c>
      <c r="G60" s="125">
        <v>2485666297.58</v>
      </c>
      <c r="H60" s="125">
        <f>G60-C60</f>
        <v>60522409.57999992</v>
      </c>
    </row>
    <row r="61" spans="2:8" ht="12.75">
      <c r="B61" s="119" t="s">
        <v>314</v>
      </c>
      <c r="C61" s="125">
        <f aca="true" t="shared" si="12" ref="C61:H61">C62+C63</f>
        <v>0</v>
      </c>
      <c r="D61" s="125">
        <f t="shared" si="12"/>
        <v>0</v>
      </c>
      <c r="E61" s="125">
        <f t="shared" si="12"/>
        <v>0</v>
      </c>
      <c r="F61" s="125">
        <f t="shared" si="12"/>
        <v>0</v>
      </c>
      <c r="G61" s="125">
        <f t="shared" si="12"/>
        <v>0</v>
      </c>
      <c r="H61" s="125">
        <f t="shared" si="12"/>
        <v>0</v>
      </c>
    </row>
    <row r="62" spans="2:8" ht="25.5">
      <c r="B62" s="128" t="s">
        <v>315</v>
      </c>
      <c r="C62" s="125">
        <v>0</v>
      </c>
      <c r="D62" s="125">
        <v>0</v>
      </c>
      <c r="E62" s="125">
        <f t="shared" si="9"/>
        <v>0</v>
      </c>
      <c r="F62" s="125">
        <v>0</v>
      </c>
      <c r="G62" s="125">
        <v>0</v>
      </c>
      <c r="H62" s="125">
        <f t="shared" si="10"/>
        <v>0</v>
      </c>
    </row>
    <row r="63" spans="2:8" ht="12.75">
      <c r="B63" s="128" t="s">
        <v>316</v>
      </c>
      <c r="C63" s="125">
        <v>0</v>
      </c>
      <c r="D63" s="125">
        <v>0</v>
      </c>
      <c r="E63" s="125">
        <f t="shared" si="9"/>
        <v>0</v>
      </c>
      <c r="F63" s="125">
        <v>0</v>
      </c>
      <c r="G63" s="125">
        <v>0</v>
      </c>
      <c r="H63" s="125">
        <f t="shared" si="10"/>
        <v>0</v>
      </c>
    </row>
    <row r="64" spans="2:8" ht="25.5">
      <c r="B64" s="119" t="s">
        <v>317</v>
      </c>
      <c r="C64" s="125">
        <v>0</v>
      </c>
      <c r="D64" s="125">
        <v>0</v>
      </c>
      <c r="E64" s="125">
        <f t="shared" si="9"/>
        <v>0</v>
      </c>
      <c r="F64" s="125">
        <v>0</v>
      </c>
      <c r="G64" s="125">
        <v>0</v>
      </c>
      <c r="H64" s="125">
        <f t="shared" si="10"/>
        <v>0</v>
      </c>
    </row>
    <row r="65" spans="2:8" ht="13.5" thickBot="1">
      <c r="B65" s="136" t="s">
        <v>318</v>
      </c>
      <c r="C65" s="137">
        <v>0</v>
      </c>
      <c r="D65" s="138">
        <v>0</v>
      </c>
      <c r="E65" s="138">
        <f t="shared" si="9"/>
        <v>0</v>
      </c>
      <c r="F65" s="138">
        <v>0</v>
      </c>
      <c r="G65" s="138">
        <v>0</v>
      </c>
      <c r="H65" s="138">
        <f t="shared" si="10"/>
        <v>0</v>
      </c>
    </row>
    <row r="66" spans="2:8" ht="25.5">
      <c r="B66" s="78" t="s">
        <v>319</v>
      </c>
      <c r="C66" s="131">
        <f aca="true" t="shared" si="13" ref="C66:H66">C47+C56+C61+C64+C65</f>
        <v>11353166729</v>
      </c>
      <c r="D66" s="131">
        <f t="shared" si="13"/>
        <v>0</v>
      </c>
      <c r="E66" s="131">
        <f t="shared" si="13"/>
        <v>11353166729</v>
      </c>
      <c r="F66" s="131">
        <f t="shared" si="13"/>
        <v>6636281973.23</v>
      </c>
      <c r="G66" s="131">
        <f t="shared" si="13"/>
        <v>6636281973.23</v>
      </c>
      <c r="H66" s="131">
        <f t="shared" si="13"/>
        <v>-4716884755.77</v>
      </c>
    </row>
    <row r="67" spans="2:8" ht="12.75">
      <c r="B67" s="139"/>
      <c r="C67" s="125"/>
      <c r="D67" s="135"/>
      <c r="E67" s="125"/>
      <c r="F67" s="135"/>
      <c r="G67" s="135"/>
      <c r="H67" s="125"/>
    </row>
    <row r="68" spans="2:8" ht="25.5">
      <c r="B68" s="78" t="s">
        <v>320</v>
      </c>
      <c r="C68" s="131">
        <f aca="true" t="shared" si="14" ref="C68:H68">C69</f>
        <v>0</v>
      </c>
      <c r="D68" s="131">
        <f t="shared" si="14"/>
        <v>0</v>
      </c>
      <c r="E68" s="131">
        <f t="shared" si="14"/>
        <v>0</v>
      </c>
      <c r="F68" s="131">
        <f t="shared" si="14"/>
        <v>0</v>
      </c>
      <c r="G68" s="131">
        <f t="shared" si="14"/>
        <v>0</v>
      </c>
      <c r="H68" s="131">
        <f t="shared" si="14"/>
        <v>0</v>
      </c>
    </row>
    <row r="69" spans="2:8" ht="12.75">
      <c r="B69" s="139" t="s">
        <v>321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2:8" ht="12.75">
      <c r="B70" s="139"/>
      <c r="C70" s="125"/>
      <c r="D70" s="130"/>
      <c r="E70" s="125"/>
      <c r="F70" s="130"/>
      <c r="G70" s="130"/>
      <c r="H70" s="125"/>
    </row>
    <row r="71" spans="2:8" ht="12.75">
      <c r="B71" s="78" t="s">
        <v>322</v>
      </c>
      <c r="C71" s="131">
        <f aca="true" t="shared" si="15" ref="C71:H71">C42+C66+C68</f>
        <v>19645122596</v>
      </c>
      <c r="D71" s="131">
        <f t="shared" si="15"/>
        <v>0</v>
      </c>
      <c r="E71" s="131">
        <f t="shared" si="15"/>
        <v>19645122596</v>
      </c>
      <c r="F71" s="131">
        <f t="shared" si="15"/>
        <v>11467193781.72</v>
      </c>
      <c r="G71" s="131">
        <f t="shared" si="15"/>
        <v>11467193781.72</v>
      </c>
      <c r="H71" s="131">
        <f t="shared" si="15"/>
        <v>-8177928814.280001</v>
      </c>
    </row>
    <row r="72" spans="2:8" ht="12.75">
      <c r="B72" s="139"/>
      <c r="C72" s="125"/>
      <c r="D72" s="130"/>
      <c r="E72" s="125"/>
      <c r="F72" s="130"/>
      <c r="G72" s="130"/>
      <c r="H72" s="125"/>
    </row>
    <row r="73" spans="2:8" ht="12.75">
      <c r="B73" s="78" t="s">
        <v>323</v>
      </c>
      <c r="C73" s="125"/>
      <c r="D73" s="130"/>
      <c r="E73" s="125"/>
      <c r="F73" s="130"/>
      <c r="G73" s="130"/>
      <c r="H73" s="125"/>
    </row>
    <row r="74" spans="2:8" ht="25.5">
      <c r="B74" s="139" t="s">
        <v>324</v>
      </c>
      <c r="C74" s="125">
        <v>0</v>
      </c>
      <c r="D74" s="125">
        <v>0</v>
      </c>
      <c r="E74" s="125">
        <f>C74+D74</f>
        <v>0</v>
      </c>
      <c r="F74" s="125">
        <v>0</v>
      </c>
      <c r="G74" s="125">
        <v>0</v>
      </c>
      <c r="H74" s="125">
        <v>0</v>
      </c>
    </row>
    <row r="75" spans="2:8" ht="25.5">
      <c r="B75" s="139" t="s">
        <v>325</v>
      </c>
      <c r="C75" s="125">
        <v>0</v>
      </c>
      <c r="D75" s="125">
        <v>0</v>
      </c>
      <c r="E75" s="125">
        <f>C75+D75</f>
        <v>0</v>
      </c>
      <c r="F75" s="125">
        <v>0</v>
      </c>
      <c r="G75" s="125">
        <v>0</v>
      </c>
      <c r="H75" s="125">
        <v>0</v>
      </c>
    </row>
    <row r="76" spans="2:8" ht="25.5">
      <c r="B76" s="78" t="s">
        <v>326</v>
      </c>
      <c r="C76" s="131">
        <f aca="true" t="shared" si="16" ref="C76:H76">SUM(C74:C75)</f>
        <v>0</v>
      </c>
      <c r="D76" s="131">
        <f t="shared" si="16"/>
        <v>0</v>
      </c>
      <c r="E76" s="131">
        <f t="shared" si="16"/>
        <v>0</v>
      </c>
      <c r="F76" s="131">
        <f t="shared" si="16"/>
        <v>0</v>
      </c>
      <c r="G76" s="131">
        <f t="shared" si="16"/>
        <v>0</v>
      </c>
      <c r="H76" s="131">
        <f t="shared" si="16"/>
        <v>0</v>
      </c>
    </row>
    <row r="77" spans="2:8" ht="13.5" thickBot="1">
      <c r="B77" s="140"/>
      <c r="C77" s="141"/>
      <c r="D77" s="142"/>
      <c r="E77" s="141"/>
      <c r="F77" s="142"/>
      <c r="G77" s="142"/>
      <c r="H77" s="141"/>
    </row>
    <row r="80" ht="12.75">
      <c r="C80" s="14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H17 E17 E36:E38 H36:H38 E56:E61 H56:H61" formula="1"/>
    <ignoredError sqref="C29:D29 F29:G29" formulaRange="1"/>
    <ignoredError sqref="E29 H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1" t="s">
        <v>120</v>
      </c>
      <c r="C2" s="202"/>
      <c r="D2" s="202"/>
      <c r="E2" s="202"/>
      <c r="F2" s="202"/>
      <c r="G2" s="202"/>
      <c r="H2" s="202"/>
      <c r="I2" s="242"/>
    </row>
    <row r="3" spans="2:9" ht="12.75">
      <c r="B3" s="226" t="s">
        <v>327</v>
      </c>
      <c r="C3" s="227"/>
      <c r="D3" s="227"/>
      <c r="E3" s="227"/>
      <c r="F3" s="227"/>
      <c r="G3" s="227"/>
      <c r="H3" s="227"/>
      <c r="I3" s="243"/>
    </row>
    <row r="4" spans="2:9" ht="12.75">
      <c r="B4" s="226" t="s">
        <v>328</v>
      </c>
      <c r="C4" s="227"/>
      <c r="D4" s="227"/>
      <c r="E4" s="227"/>
      <c r="F4" s="227"/>
      <c r="G4" s="227"/>
      <c r="H4" s="227"/>
      <c r="I4" s="243"/>
    </row>
    <row r="5" spans="2:9" ht="12.75">
      <c r="B5" s="226" t="s">
        <v>189</v>
      </c>
      <c r="C5" s="227"/>
      <c r="D5" s="227"/>
      <c r="E5" s="227"/>
      <c r="F5" s="227"/>
      <c r="G5" s="227"/>
      <c r="H5" s="227"/>
      <c r="I5" s="243"/>
    </row>
    <row r="6" spans="2:9" ht="13.5" thickBot="1">
      <c r="B6" s="229" t="s">
        <v>1</v>
      </c>
      <c r="C6" s="230"/>
      <c r="D6" s="230"/>
      <c r="E6" s="230"/>
      <c r="F6" s="230"/>
      <c r="G6" s="230"/>
      <c r="H6" s="230"/>
      <c r="I6" s="244"/>
    </row>
    <row r="7" spans="2:9" ht="15.75" customHeight="1">
      <c r="B7" s="201" t="s">
        <v>2</v>
      </c>
      <c r="C7" s="203"/>
      <c r="D7" s="201" t="s">
        <v>329</v>
      </c>
      <c r="E7" s="202"/>
      <c r="F7" s="202"/>
      <c r="G7" s="202"/>
      <c r="H7" s="203"/>
      <c r="I7" s="236" t="s">
        <v>330</v>
      </c>
    </row>
    <row r="8" spans="2:9" ht="15" customHeight="1" thickBot="1">
      <c r="B8" s="226"/>
      <c r="C8" s="228"/>
      <c r="D8" s="229"/>
      <c r="E8" s="230"/>
      <c r="F8" s="230"/>
      <c r="G8" s="230"/>
      <c r="H8" s="231"/>
      <c r="I8" s="241"/>
    </row>
    <row r="9" spans="2:9" ht="26.25" thickBot="1">
      <c r="B9" s="229"/>
      <c r="C9" s="231"/>
      <c r="D9" s="144" t="s">
        <v>220</v>
      </c>
      <c r="E9" s="32" t="s">
        <v>331</v>
      </c>
      <c r="F9" s="144" t="s">
        <v>332</v>
      </c>
      <c r="G9" s="144" t="s">
        <v>218</v>
      </c>
      <c r="H9" s="144" t="s">
        <v>221</v>
      </c>
      <c r="I9" s="237"/>
    </row>
    <row r="10" spans="2:9" ht="12.75">
      <c r="B10" s="145" t="s">
        <v>333</v>
      </c>
      <c r="C10" s="146"/>
      <c r="D10" s="147">
        <f aca="true" t="shared" si="0" ref="D10:I10">D11+D19+D29+D39+D49+D59+D72+D76+D63</f>
        <v>8291955866.999999</v>
      </c>
      <c r="E10" s="147">
        <f t="shared" si="0"/>
        <v>127657467.49000005</v>
      </c>
      <c r="F10" s="147">
        <f t="shared" si="0"/>
        <v>8419613334.49</v>
      </c>
      <c r="G10" s="147">
        <f t="shared" si="0"/>
        <v>4207976733.86</v>
      </c>
      <c r="H10" s="147">
        <f t="shared" si="0"/>
        <v>4107593116.0199995</v>
      </c>
      <c r="I10" s="147">
        <f t="shared" si="0"/>
        <v>4211636600.6300006</v>
      </c>
    </row>
    <row r="11" spans="2:9" ht="12.75">
      <c r="B11" s="148" t="s">
        <v>334</v>
      </c>
      <c r="C11" s="149"/>
      <c r="D11" s="132">
        <f aca="true" t="shared" si="1" ref="D11:I11">SUM(D12:D18)</f>
        <v>3025486003.109999</v>
      </c>
      <c r="E11" s="132">
        <f>SUM(E12:E18)</f>
        <v>-88969243.67</v>
      </c>
      <c r="F11" s="132">
        <f t="shared" si="1"/>
        <v>2936516759.44</v>
      </c>
      <c r="G11" s="132">
        <f>SUM(G12:G18)</f>
        <v>1166504327.95</v>
      </c>
      <c r="H11" s="132">
        <f>SUM(H12:H18)</f>
        <v>1157961882.3700001</v>
      </c>
      <c r="I11" s="132">
        <f t="shared" si="1"/>
        <v>1770012431.4900002</v>
      </c>
    </row>
    <row r="12" spans="2:9" ht="12.75">
      <c r="B12" s="150" t="s">
        <v>335</v>
      </c>
      <c r="C12" s="151"/>
      <c r="D12" s="132">
        <v>1198915235.18</v>
      </c>
      <c r="E12" s="132">
        <v>-42909165.48</v>
      </c>
      <c r="F12" s="132">
        <f>D12+E12</f>
        <v>1156006069.7</v>
      </c>
      <c r="G12" s="132">
        <v>532850040.59999996</v>
      </c>
      <c r="H12" s="132">
        <v>532848168.06</v>
      </c>
      <c r="I12" s="132">
        <f>F12-G12</f>
        <v>623156029.1000001</v>
      </c>
    </row>
    <row r="13" spans="2:9" ht="12.75">
      <c r="B13" s="150" t="s">
        <v>336</v>
      </c>
      <c r="C13" s="151"/>
      <c r="D13" s="132">
        <v>79923307.82</v>
      </c>
      <c r="E13" s="132">
        <v>11018793.170000002</v>
      </c>
      <c r="F13" s="132">
        <f aca="true" t="shared" si="2" ref="F13:F18">D13+E13</f>
        <v>90942100.99</v>
      </c>
      <c r="G13" s="132">
        <v>44652292.97</v>
      </c>
      <c r="H13" s="132">
        <v>44303960.519999996</v>
      </c>
      <c r="I13" s="132">
        <f aca="true" t="shared" si="3" ref="I13:I18">F13-G13</f>
        <v>46289808.019999996</v>
      </c>
    </row>
    <row r="14" spans="2:9" ht="12.75">
      <c r="B14" s="150" t="s">
        <v>337</v>
      </c>
      <c r="C14" s="151"/>
      <c r="D14" s="132">
        <v>532705740.84</v>
      </c>
      <c r="E14" s="132">
        <v>26379709.64</v>
      </c>
      <c r="F14" s="132">
        <f t="shared" si="2"/>
        <v>559085450.48</v>
      </c>
      <c r="G14" s="132">
        <v>116747965.81</v>
      </c>
      <c r="H14" s="132">
        <v>116139881.38</v>
      </c>
      <c r="I14" s="132">
        <f t="shared" si="3"/>
        <v>442337484.67</v>
      </c>
    </row>
    <row r="15" spans="2:9" ht="12.75">
      <c r="B15" s="150" t="s">
        <v>338</v>
      </c>
      <c r="C15" s="151"/>
      <c r="D15" s="132">
        <v>391465641.63</v>
      </c>
      <c r="E15" s="132">
        <v>-44990752.86</v>
      </c>
      <c r="F15" s="132">
        <f t="shared" si="2"/>
        <v>346474888.77</v>
      </c>
      <c r="G15" s="132">
        <v>157569073.24</v>
      </c>
      <c r="H15" s="132">
        <v>157463453.85000002</v>
      </c>
      <c r="I15" s="132">
        <f t="shared" si="3"/>
        <v>188905815.52999997</v>
      </c>
    </row>
    <row r="16" spans="2:9" ht="12.75">
      <c r="B16" s="150" t="s">
        <v>339</v>
      </c>
      <c r="C16" s="151"/>
      <c r="D16" s="132">
        <v>646715334.51</v>
      </c>
      <c r="E16" s="132">
        <v>-15438327.89</v>
      </c>
      <c r="F16" s="132">
        <f t="shared" si="2"/>
        <v>631277006.62</v>
      </c>
      <c r="G16" s="132">
        <v>270849212.94</v>
      </c>
      <c r="H16" s="132">
        <v>269771759.66</v>
      </c>
      <c r="I16" s="132">
        <f t="shared" si="3"/>
        <v>360427793.68</v>
      </c>
    </row>
    <row r="17" spans="2:9" ht="12.75">
      <c r="B17" s="150" t="s">
        <v>340</v>
      </c>
      <c r="C17" s="151"/>
      <c r="D17" s="132">
        <v>55262454.74</v>
      </c>
      <c r="E17" s="132">
        <v>-18061967.96</v>
      </c>
      <c r="F17" s="132">
        <f t="shared" si="2"/>
        <v>37200486.78</v>
      </c>
      <c r="G17" s="132">
        <v>0</v>
      </c>
      <c r="H17" s="132">
        <v>0</v>
      </c>
      <c r="I17" s="132">
        <f t="shared" si="3"/>
        <v>37200486.78</v>
      </c>
    </row>
    <row r="18" spans="2:9" ht="12.75">
      <c r="B18" s="150" t="s">
        <v>341</v>
      </c>
      <c r="C18" s="151"/>
      <c r="D18" s="132">
        <v>120498288.39</v>
      </c>
      <c r="E18" s="132">
        <v>-4967532.29</v>
      </c>
      <c r="F18" s="132">
        <f t="shared" si="2"/>
        <v>115530756.1</v>
      </c>
      <c r="G18" s="132">
        <v>43835742.39</v>
      </c>
      <c r="H18" s="132">
        <v>37434658.9</v>
      </c>
      <c r="I18" s="132">
        <f t="shared" si="3"/>
        <v>71695013.71</v>
      </c>
    </row>
    <row r="19" spans="2:9" ht="12.75">
      <c r="B19" s="148" t="s">
        <v>342</v>
      </c>
      <c r="C19" s="149"/>
      <c r="D19" s="132">
        <f aca="true" t="shared" si="4" ref="D19:I19">SUM(D20:D28)</f>
        <v>188623959.57</v>
      </c>
      <c r="E19" s="132">
        <f t="shared" si="4"/>
        <v>13167605.269999996</v>
      </c>
      <c r="F19" s="132">
        <f t="shared" si="4"/>
        <v>201791564.83999997</v>
      </c>
      <c r="G19" s="132">
        <f>SUM(G20:G28)</f>
        <v>80899302.16000001</v>
      </c>
      <c r="H19" s="132">
        <f>SUM(H20:H28)</f>
        <v>70899972.15</v>
      </c>
      <c r="I19" s="132">
        <f t="shared" si="4"/>
        <v>120892262.67999998</v>
      </c>
    </row>
    <row r="20" spans="2:9" ht="12.75">
      <c r="B20" s="150" t="s">
        <v>343</v>
      </c>
      <c r="C20" s="151"/>
      <c r="D20" s="132">
        <v>48987633.26</v>
      </c>
      <c r="E20" s="132">
        <v>-603204.02</v>
      </c>
      <c r="F20" s="132">
        <f aca="true" t="shared" si="5" ref="F20:F28">D20+E20</f>
        <v>48384429.239999995</v>
      </c>
      <c r="G20" s="132">
        <v>17713658.82</v>
      </c>
      <c r="H20" s="132">
        <v>10205934.790000001</v>
      </c>
      <c r="I20" s="132">
        <f>F20-G20</f>
        <v>30670770.419999994</v>
      </c>
    </row>
    <row r="21" spans="2:9" ht="12.75">
      <c r="B21" s="150" t="s">
        <v>344</v>
      </c>
      <c r="C21" s="151"/>
      <c r="D21" s="132">
        <v>21551927.79</v>
      </c>
      <c r="E21" s="132">
        <v>7677087.48</v>
      </c>
      <c r="F21" s="132">
        <f t="shared" si="5"/>
        <v>29229015.27</v>
      </c>
      <c r="G21" s="132">
        <v>10473770.95</v>
      </c>
      <c r="H21" s="132">
        <v>10156731.02</v>
      </c>
      <c r="I21" s="132">
        <f aca="true" t="shared" si="6" ref="I21:I83">F21-G21</f>
        <v>18755244.32</v>
      </c>
    </row>
    <row r="22" spans="2:9" ht="12.75">
      <c r="B22" s="150" t="s">
        <v>345</v>
      </c>
      <c r="C22" s="151"/>
      <c r="D22" s="132">
        <v>238052</v>
      </c>
      <c r="E22" s="132">
        <v>-10000</v>
      </c>
      <c r="F22" s="132">
        <f t="shared" si="5"/>
        <v>228052</v>
      </c>
      <c r="G22" s="132">
        <v>0</v>
      </c>
      <c r="H22" s="132">
        <v>0</v>
      </c>
      <c r="I22" s="132">
        <f t="shared" si="6"/>
        <v>228052</v>
      </c>
    </row>
    <row r="23" spans="2:9" ht="12.75">
      <c r="B23" s="150" t="s">
        <v>346</v>
      </c>
      <c r="C23" s="151"/>
      <c r="D23" s="132">
        <v>8656237.45</v>
      </c>
      <c r="E23" s="132">
        <v>2554777.19</v>
      </c>
      <c r="F23" s="132">
        <f t="shared" si="5"/>
        <v>11211014.639999999</v>
      </c>
      <c r="G23" s="132">
        <v>3514174.74</v>
      </c>
      <c r="H23" s="132">
        <v>3422157.23</v>
      </c>
      <c r="I23" s="132">
        <f t="shared" si="6"/>
        <v>7696839.8999999985</v>
      </c>
    </row>
    <row r="24" spans="2:9" ht="12.75">
      <c r="B24" s="150" t="s">
        <v>347</v>
      </c>
      <c r="C24" s="151"/>
      <c r="D24" s="132">
        <v>4405353.39</v>
      </c>
      <c r="E24" s="132">
        <v>9756331.54</v>
      </c>
      <c r="F24" s="132">
        <f t="shared" si="5"/>
        <v>14161684.93</v>
      </c>
      <c r="G24" s="132">
        <v>10776917.93</v>
      </c>
      <c r="H24" s="132">
        <v>10532509.14</v>
      </c>
      <c r="I24" s="132">
        <f t="shared" si="6"/>
        <v>3384767</v>
      </c>
    </row>
    <row r="25" spans="2:9" ht="12.75">
      <c r="B25" s="150" t="s">
        <v>348</v>
      </c>
      <c r="C25" s="151"/>
      <c r="D25" s="132">
        <v>81688346.83</v>
      </c>
      <c r="E25" s="132">
        <v>-2234390.37</v>
      </c>
      <c r="F25" s="132">
        <f t="shared" si="5"/>
        <v>79453956.46</v>
      </c>
      <c r="G25" s="132">
        <v>33446096.76</v>
      </c>
      <c r="H25" s="132">
        <v>32698994.62</v>
      </c>
      <c r="I25" s="132">
        <f t="shared" si="6"/>
        <v>46007859.69999999</v>
      </c>
    </row>
    <row r="26" spans="2:9" ht="12.75">
      <c r="B26" s="150" t="s">
        <v>349</v>
      </c>
      <c r="C26" s="151"/>
      <c r="D26" s="132">
        <v>8568944.28</v>
      </c>
      <c r="E26" s="132">
        <v>-3404826.51</v>
      </c>
      <c r="F26" s="132">
        <f t="shared" si="5"/>
        <v>5164117.77</v>
      </c>
      <c r="G26" s="132">
        <v>692938.12</v>
      </c>
      <c r="H26" s="132">
        <v>603779.82</v>
      </c>
      <c r="I26" s="132">
        <f t="shared" si="6"/>
        <v>4471179.649999999</v>
      </c>
    </row>
    <row r="27" spans="2:9" ht="12.75">
      <c r="B27" s="150" t="s">
        <v>350</v>
      </c>
      <c r="C27" s="151"/>
      <c r="D27" s="132">
        <v>68300</v>
      </c>
      <c r="E27" s="132">
        <v>-12800</v>
      </c>
      <c r="F27" s="132">
        <f t="shared" si="5"/>
        <v>55500</v>
      </c>
      <c r="G27" s="132">
        <v>0</v>
      </c>
      <c r="H27" s="132">
        <v>0</v>
      </c>
      <c r="I27" s="132">
        <f t="shared" si="6"/>
        <v>55500</v>
      </c>
    </row>
    <row r="28" spans="2:9" ht="12.75">
      <c r="B28" s="150" t="s">
        <v>351</v>
      </c>
      <c r="C28" s="151"/>
      <c r="D28" s="132">
        <v>14459164.57</v>
      </c>
      <c r="E28" s="132">
        <v>-555370.04</v>
      </c>
      <c r="F28" s="132">
        <f t="shared" si="5"/>
        <v>13903794.530000001</v>
      </c>
      <c r="G28" s="132">
        <v>4281744.84</v>
      </c>
      <c r="H28" s="132">
        <v>3279865.53</v>
      </c>
      <c r="I28" s="132">
        <f t="shared" si="6"/>
        <v>9622049.690000001</v>
      </c>
    </row>
    <row r="29" spans="2:9" ht="12.75">
      <c r="B29" s="148" t="s">
        <v>352</v>
      </c>
      <c r="C29" s="149"/>
      <c r="D29" s="152">
        <f aca="true" t="shared" si="7" ref="D29:I29">SUM(D30:D38)</f>
        <v>224402879.60000002</v>
      </c>
      <c r="E29" s="152">
        <f t="shared" si="7"/>
        <v>73494536.60000002</v>
      </c>
      <c r="F29" s="152">
        <f t="shared" si="7"/>
        <v>297897416.2</v>
      </c>
      <c r="G29" s="152">
        <f>SUM(G30:G38)</f>
        <v>165134321.9</v>
      </c>
      <c r="H29" s="152">
        <f>SUM(H30:H38)</f>
        <v>145730308.26</v>
      </c>
      <c r="I29" s="152">
        <f t="shared" si="7"/>
        <v>132763094.3</v>
      </c>
    </row>
    <row r="30" spans="2:9" ht="12.75">
      <c r="B30" s="150" t="s">
        <v>353</v>
      </c>
      <c r="C30" s="151"/>
      <c r="D30" s="132">
        <v>33629570.94</v>
      </c>
      <c r="E30" s="132">
        <v>767741.4099999999</v>
      </c>
      <c r="F30" s="132">
        <f aca="true" t="shared" si="8" ref="F30:F38">D30+E30</f>
        <v>34397312.349999994</v>
      </c>
      <c r="G30" s="132">
        <v>14030597.43</v>
      </c>
      <c r="H30" s="132">
        <v>12469905.420000002</v>
      </c>
      <c r="I30" s="132">
        <f t="shared" si="6"/>
        <v>20366714.919999994</v>
      </c>
    </row>
    <row r="31" spans="2:9" ht="12.75">
      <c r="B31" s="150" t="s">
        <v>354</v>
      </c>
      <c r="C31" s="151"/>
      <c r="D31" s="132">
        <v>30136959.38</v>
      </c>
      <c r="E31" s="132">
        <v>4622060.45</v>
      </c>
      <c r="F31" s="132">
        <f t="shared" si="8"/>
        <v>34759019.83</v>
      </c>
      <c r="G31" s="132">
        <v>13001586.360000001</v>
      </c>
      <c r="H31" s="132">
        <v>11617215.760000002</v>
      </c>
      <c r="I31" s="132">
        <f t="shared" si="6"/>
        <v>21757433.47</v>
      </c>
    </row>
    <row r="32" spans="2:9" ht="12.75">
      <c r="B32" s="150" t="s">
        <v>355</v>
      </c>
      <c r="C32" s="151"/>
      <c r="D32" s="132">
        <v>23440546.25</v>
      </c>
      <c r="E32" s="132">
        <v>17565001.18</v>
      </c>
      <c r="F32" s="132">
        <f t="shared" si="8"/>
        <v>41005547.43</v>
      </c>
      <c r="G32" s="132">
        <v>24378833.13</v>
      </c>
      <c r="H32" s="132">
        <v>12016434.25</v>
      </c>
      <c r="I32" s="132">
        <f t="shared" si="6"/>
        <v>16626714.3</v>
      </c>
    </row>
    <row r="33" spans="2:9" ht="12.75">
      <c r="B33" s="150" t="s">
        <v>356</v>
      </c>
      <c r="C33" s="151"/>
      <c r="D33" s="132">
        <v>30378240.14</v>
      </c>
      <c r="E33" s="132">
        <v>28983644.32</v>
      </c>
      <c r="F33" s="152">
        <f t="shared" si="8"/>
        <v>59361884.46</v>
      </c>
      <c r="G33" s="132">
        <v>44814389.56</v>
      </c>
      <c r="H33" s="132">
        <v>44339453.940000005</v>
      </c>
      <c r="I33" s="153">
        <f t="shared" si="6"/>
        <v>14547494.899999999</v>
      </c>
    </row>
    <row r="34" spans="2:9" ht="12.75">
      <c r="B34" s="150" t="s">
        <v>357</v>
      </c>
      <c r="C34" s="151"/>
      <c r="D34" s="132">
        <v>8974137.89</v>
      </c>
      <c r="E34" s="132">
        <v>1646671.8299999982</v>
      </c>
      <c r="F34" s="132">
        <f t="shared" si="8"/>
        <v>10620809.719999999</v>
      </c>
      <c r="G34" s="132">
        <v>3979176.620000001</v>
      </c>
      <c r="H34" s="132">
        <v>3194971.75</v>
      </c>
      <c r="I34" s="132">
        <f t="shared" si="6"/>
        <v>6641633.099999998</v>
      </c>
    </row>
    <row r="35" spans="2:9" ht="12.75">
      <c r="B35" s="150" t="s">
        <v>358</v>
      </c>
      <c r="C35" s="151"/>
      <c r="D35" s="132">
        <v>30390919.34</v>
      </c>
      <c r="E35" s="132">
        <v>23083603.62</v>
      </c>
      <c r="F35" s="132">
        <f t="shared" si="8"/>
        <v>53474522.96</v>
      </c>
      <c r="G35" s="132">
        <v>33513779.42</v>
      </c>
      <c r="H35" s="132">
        <v>31845715.07</v>
      </c>
      <c r="I35" s="132">
        <f t="shared" si="6"/>
        <v>19960743.54</v>
      </c>
    </row>
    <row r="36" spans="2:9" ht="12.75">
      <c r="B36" s="150" t="s">
        <v>359</v>
      </c>
      <c r="C36" s="151"/>
      <c r="D36" s="132">
        <v>22228258.86</v>
      </c>
      <c r="E36" s="132">
        <v>12153193.15</v>
      </c>
      <c r="F36" s="132">
        <f t="shared" si="8"/>
        <v>34381452.01</v>
      </c>
      <c r="G36" s="132">
        <v>17702012.4</v>
      </c>
      <c r="H36" s="132">
        <v>17153611.33</v>
      </c>
      <c r="I36" s="132">
        <f t="shared" si="6"/>
        <v>16679439.61</v>
      </c>
    </row>
    <row r="37" spans="2:9" ht="12.75">
      <c r="B37" s="150" t="s">
        <v>360</v>
      </c>
      <c r="C37" s="151"/>
      <c r="D37" s="132">
        <v>14400856.4</v>
      </c>
      <c r="E37" s="132">
        <v>2446890.29</v>
      </c>
      <c r="F37" s="132">
        <f t="shared" si="8"/>
        <v>16847746.69</v>
      </c>
      <c r="G37" s="132">
        <v>10404230.32</v>
      </c>
      <c r="H37" s="132">
        <v>9909240.08</v>
      </c>
      <c r="I37" s="132">
        <f t="shared" si="6"/>
        <v>6443516.370000001</v>
      </c>
    </row>
    <row r="38" spans="2:9" ht="12.75">
      <c r="B38" s="150" t="s">
        <v>361</v>
      </c>
      <c r="C38" s="151"/>
      <c r="D38" s="132">
        <v>30823390.4</v>
      </c>
      <c r="E38" s="132">
        <v>-17774269.65</v>
      </c>
      <c r="F38" s="132">
        <f t="shared" si="8"/>
        <v>13049120.75</v>
      </c>
      <c r="G38" s="132">
        <v>3309716.66</v>
      </c>
      <c r="H38" s="132">
        <v>3183760.66</v>
      </c>
      <c r="I38" s="132">
        <f t="shared" si="6"/>
        <v>9739404.09</v>
      </c>
    </row>
    <row r="39" spans="2:9" ht="25.5" customHeight="1">
      <c r="B39" s="245" t="s">
        <v>362</v>
      </c>
      <c r="C39" s="246"/>
      <c r="D39" s="132">
        <f aca="true" t="shared" si="9" ref="D39:I39">SUM(D40:D48)</f>
        <v>2560859438.0199995</v>
      </c>
      <c r="E39" s="132">
        <f t="shared" si="9"/>
        <v>141815183.15000004</v>
      </c>
      <c r="F39" s="132">
        <f>SUM(F40:F48)</f>
        <v>2702674621.17</v>
      </c>
      <c r="G39" s="132">
        <f>SUM(G40:G48)</f>
        <v>1465836657.0300002</v>
      </c>
      <c r="H39" s="132">
        <f>SUM(H40:H48)</f>
        <v>1406338886.0899997</v>
      </c>
      <c r="I39" s="132">
        <f t="shared" si="9"/>
        <v>1236837964.1399999</v>
      </c>
    </row>
    <row r="40" spans="2:9" ht="12.75">
      <c r="B40" s="150" t="s">
        <v>363</v>
      </c>
      <c r="C40" s="151"/>
      <c r="D40" s="132">
        <v>2100282307.6599998</v>
      </c>
      <c r="E40" s="132">
        <v>129824122.49000004</v>
      </c>
      <c r="F40" s="132">
        <f>D40+E40</f>
        <v>2230106430.15</v>
      </c>
      <c r="G40" s="132">
        <v>1223715500.8400002</v>
      </c>
      <c r="H40" s="132">
        <v>1196431004.4499998</v>
      </c>
      <c r="I40" s="132">
        <f t="shared" si="6"/>
        <v>1006390929.31</v>
      </c>
    </row>
    <row r="41" spans="2:9" ht="12.75">
      <c r="B41" s="150" t="s">
        <v>364</v>
      </c>
      <c r="C41" s="151"/>
      <c r="D41" s="132">
        <v>143537495</v>
      </c>
      <c r="E41" s="132">
        <v>0</v>
      </c>
      <c r="F41" s="132">
        <f aca="true" t="shared" si="10" ref="F41:F83">D41+E41</f>
        <v>143537495</v>
      </c>
      <c r="G41" s="132">
        <v>100377922.45</v>
      </c>
      <c r="H41" s="132">
        <v>92683199.9</v>
      </c>
      <c r="I41" s="132">
        <f t="shared" si="6"/>
        <v>43159572.55</v>
      </c>
    </row>
    <row r="42" spans="2:9" ht="12.75">
      <c r="B42" s="150" t="s">
        <v>365</v>
      </c>
      <c r="C42" s="151"/>
      <c r="D42" s="132">
        <v>5059324.31</v>
      </c>
      <c r="E42" s="132">
        <v>1100000</v>
      </c>
      <c r="F42" s="132">
        <f t="shared" si="10"/>
        <v>6159324.31</v>
      </c>
      <c r="G42" s="132">
        <v>2500000</v>
      </c>
      <c r="H42" s="132">
        <v>2500000</v>
      </c>
      <c r="I42" s="132">
        <f t="shared" si="6"/>
        <v>3659324.3099999996</v>
      </c>
    </row>
    <row r="43" spans="2:9" ht="12.75">
      <c r="B43" s="150" t="s">
        <v>366</v>
      </c>
      <c r="C43" s="151"/>
      <c r="D43" s="132">
        <v>132473311.06</v>
      </c>
      <c r="E43" s="132">
        <v>10891060.66</v>
      </c>
      <c r="F43" s="132">
        <f t="shared" si="10"/>
        <v>143364371.72</v>
      </c>
      <c r="G43" s="132">
        <v>54210878.86</v>
      </c>
      <c r="H43" s="132">
        <v>29692326.86</v>
      </c>
      <c r="I43" s="132">
        <f t="shared" si="6"/>
        <v>89153492.86</v>
      </c>
    </row>
    <row r="44" spans="2:9" ht="12.75">
      <c r="B44" s="150" t="s">
        <v>367</v>
      </c>
      <c r="C44" s="151"/>
      <c r="D44" s="132">
        <v>178476999.99</v>
      </c>
      <c r="E44" s="132">
        <v>0</v>
      </c>
      <c r="F44" s="132">
        <f t="shared" si="10"/>
        <v>178476999.99</v>
      </c>
      <c r="G44" s="132">
        <v>84182354.88</v>
      </c>
      <c r="H44" s="132">
        <v>84182354.88</v>
      </c>
      <c r="I44" s="132">
        <f t="shared" si="6"/>
        <v>94294645.11000001</v>
      </c>
    </row>
    <row r="45" spans="2:9" ht="12.75">
      <c r="B45" s="150" t="s">
        <v>368</v>
      </c>
      <c r="C45" s="151"/>
      <c r="D45" s="132">
        <v>0</v>
      </c>
      <c r="E45" s="132">
        <v>0</v>
      </c>
      <c r="F45" s="132">
        <f t="shared" si="10"/>
        <v>0</v>
      </c>
      <c r="G45" s="132">
        <v>0</v>
      </c>
      <c r="H45" s="132">
        <v>0</v>
      </c>
      <c r="I45" s="132">
        <f t="shared" si="6"/>
        <v>0</v>
      </c>
    </row>
    <row r="46" spans="2:9" ht="12.75">
      <c r="B46" s="150" t="s">
        <v>369</v>
      </c>
      <c r="C46" s="151"/>
      <c r="D46" s="132">
        <v>0</v>
      </c>
      <c r="E46" s="132">
        <v>0</v>
      </c>
      <c r="F46" s="132">
        <f t="shared" si="10"/>
        <v>0</v>
      </c>
      <c r="G46" s="132">
        <v>0</v>
      </c>
      <c r="H46" s="132">
        <v>0</v>
      </c>
      <c r="I46" s="132">
        <f t="shared" si="6"/>
        <v>0</v>
      </c>
    </row>
    <row r="47" spans="2:9" ht="12.75">
      <c r="B47" s="150" t="s">
        <v>370</v>
      </c>
      <c r="C47" s="151"/>
      <c r="D47" s="132">
        <v>1030000</v>
      </c>
      <c r="E47" s="132">
        <v>0</v>
      </c>
      <c r="F47" s="132">
        <f t="shared" si="10"/>
        <v>1030000</v>
      </c>
      <c r="G47" s="132">
        <v>850000</v>
      </c>
      <c r="H47" s="132">
        <v>850000</v>
      </c>
      <c r="I47" s="132">
        <f t="shared" si="6"/>
        <v>180000</v>
      </c>
    </row>
    <row r="48" spans="2:9" ht="12.75">
      <c r="B48" s="150" t="s">
        <v>371</v>
      </c>
      <c r="C48" s="151"/>
      <c r="D48" s="132">
        <v>0</v>
      </c>
      <c r="E48" s="132">
        <v>0</v>
      </c>
      <c r="F48" s="132">
        <f t="shared" si="10"/>
        <v>0</v>
      </c>
      <c r="G48" s="132">
        <v>0</v>
      </c>
      <c r="H48" s="132">
        <v>0</v>
      </c>
      <c r="I48" s="132">
        <f t="shared" si="6"/>
        <v>0</v>
      </c>
    </row>
    <row r="49" spans="2:9" ht="12.75">
      <c r="B49" s="245" t="s">
        <v>372</v>
      </c>
      <c r="C49" s="246"/>
      <c r="D49" s="132">
        <f aca="true" t="shared" si="11" ref="D49:I49">SUM(D50:D58)</f>
        <v>25234233.49</v>
      </c>
      <c r="E49" s="132">
        <f t="shared" si="11"/>
        <v>-3731401.8599999994</v>
      </c>
      <c r="F49" s="132">
        <f t="shared" si="11"/>
        <v>21502831.630000003</v>
      </c>
      <c r="G49" s="132">
        <f>SUM(G50:G58)</f>
        <v>4133978.37</v>
      </c>
      <c r="H49" s="132">
        <f>SUM(H50:H58)</f>
        <v>1827754.88</v>
      </c>
      <c r="I49" s="132">
        <f t="shared" si="11"/>
        <v>17368853.259999998</v>
      </c>
    </row>
    <row r="50" spans="2:9" ht="12.75">
      <c r="B50" s="150" t="s">
        <v>373</v>
      </c>
      <c r="C50" s="151"/>
      <c r="D50" s="132">
        <v>5659884.09</v>
      </c>
      <c r="E50" s="132">
        <v>-2042767.99</v>
      </c>
      <c r="F50" s="132">
        <f t="shared" si="10"/>
        <v>3617116.0999999996</v>
      </c>
      <c r="G50" s="132">
        <v>309058.06000000006</v>
      </c>
      <c r="H50" s="132">
        <v>289210.06000000006</v>
      </c>
      <c r="I50" s="132">
        <f t="shared" si="6"/>
        <v>3308058.0399999996</v>
      </c>
    </row>
    <row r="51" spans="2:9" ht="12.75">
      <c r="B51" s="150" t="s">
        <v>374</v>
      </c>
      <c r="C51" s="151"/>
      <c r="D51" s="132">
        <v>1674783.2</v>
      </c>
      <c r="E51" s="132">
        <v>-924108.26</v>
      </c>
      <c r="F51" s="132">
        <f t="shared" si="10"/>
        <v>750674.94</v>
      </c>
      <c r="G51" s="132">
        <v>4095.960000000001</v>
      </c>
      <c r="H51" s="132">
        <v>4095.960000000001</v>
      </c>
      <c r="I51" s="132">
        <f t="shared" si="6"/>
        <v>746578.98</v>
      </c>
    </row>
    <row r="52" spans="2:9" ht="12.75">
      <c r="B52" s="150" t="s">
        <v>375</v>
      </c>
      <c r="C52" s="151"/>
      <c r="D52" s="132">
        <v>4400</v>
      </c>
      <c r="E52" s="132">
        <v>0</v>
      </c>
      <c r="F52" s="132">
        <f t="shared" si="10"/>
        <v>4400</v>
      </c>
      <c r="G52" s="132">
        <v>0</v>
      </c>
      <c r="H52" s="132">
        <v>0</v>
      </c>
      <c r="I52" s="132">
        <f t="shared" si="6"/>
        <v>4400</v>
      </c>
    </row>
    <row r="53" spans="2:9" ht="12.75">
      <c r="B53" s="150" t="s">
        <v>376</v>
      </c>
      <c r="C53" s="151"/>
      <c r="D53" s="132">
        <v>584441</v>
      </c>
      <c r="E53" s="132">
        <v>306290</v>
      </c>
      <c r="F53" s="132">
        <f t="shared" si="10"/>
        <v>890731</v>
      </c>
      <c r="G53" s="132">
        <v>578840</v>
      </c>
      <c r="H53" s="132">
        <v>578840</v>
      </c>
      <c r="I53" s="132">
        <f t="shared" si="6"/>
        <v>311891</v>
      </c>
    </row>
    <row r="54" spans="2:9" ht="12.75">
      <c r="B54" s="150" t="s">
        <v>377</v>
      </c>
      <c r="C54" s="151"/>
      <c r="D54" s="132">
        <v>150</v>
      </c>
      <c r="E54" s="132">
        <v>0</v>
      </c>
      <c r="F54" s="132">
        <f t="shared" si="10"/>
        <v>150</v>
      </c>
      <c r="G54" s="132">
        <v>0</v>
      </c>
      <c r="H54" s="132">
        <v>0</v>
      </c>
      <c r="I54" s="132">
        <f t="shared" si="6"/>
        <v>150</v>
      </c>
    </row>
    <row r="55" spans="2:9" ht="12.75">
      <c r="B55" s="150" t="s">
        <v>378</v>
      </c>
      <c r="C55" s="151"/>
      <c r="D55" s="132">
        <v>12893186.2</v>
      </c>
      <c r="E55" s="132">
        <v>-5005873.279999999</v>
      </c>
      <c r="F55" s="132">
        <f t="shared" si="10"/>
        <v>7887312.92</v>
      </c>
      <c r="G55" s="132">
        <v>860862.86</v>
      </c>
      <c r="H55" s="132">
        <v>860024.86</v>
      </c>
      <c r="I55" s="132">
        <f t="shared" si="6"/>
        <v>7026450.06</v>
      </c>
    </row>
    <row r="56" spans="2:9" ht="12.75">
      <c r="B56" s="150" t="s">
        <v>379</v>
      </c>
      <c r="C56" s="151"/>
      <c r="D56" s="132">
        <v>50</v>
      </c>
      <c r="E56" s="132">
        <v>0</v>
      </c>
      <c r="F56" s="132">
        <f t="shared" si="10"/>
        <v>50</v>
      </c>
      <c r="G56" s="132">
        <v>0</v>
      </c>
      <c r="H56" s="132">
        <v>0</v>
      </c>
      <c r="I56" s="132">
        <f t="shared" si="6"/>
        <v>50</v>
      </c>
    </row>
    <row r="57" spans="2:9" ht="12.75">
      <c r="B57" s="150" t="s">
        <v>380</v>
      </c>
      <c r="C57" s="151"/>
      <c r="D57" s="132">
        <v>3101550</v>
      </c>
      <c r="E57" s="132">
        <v>2298875</v>
      </c>
      <c r="F57" s="132">
        <f t="shared" si="10"/>
        <v>5400425</v>
      </c>
      <c r="G57" s="132">
        <v>2227537.49</v>
      </c>
      <c r="H57" s="132">
        <v>0</v>
      </c>
      <c r="I57" s="132">
        <f t="shared" si="6"/>
        <v>3172887.51</v>
      </c>
    </row>
    <row r="58" spans="2:9" ht="12.75">
      <c r="B58" s="150" t="s">
        <v>381</v>
      </c>
      <c r="C58" s="151"/>
      <c r="D58" s="132">
        <v>1315789</v>
      </c>
      <c r="E58" s="132">
        <v>1636182.67</v>
      </c>
      <c r="F58" s="132">
        <f t="shared" si="10"/>
        <v>2951971.67</v>
      </c>
      <c r="G58" s="132">
        <v>153584</v>
      </c>
      <c r="H58" s="132">
        <v>95584</v>
      </c>
      <c r="I58" s="132">
        <f t="shared" si="6"/>
        <v>2798387.67</v>
      </c>
    </row>
    <row r="59" spans="2:9" ht="12.75">
      <c r="B59" s="148" t="s">
        <v>382</v>
      </c>
      <c r="C59" s="149"/>
      <c r="D59" s="132">
        <f>SUM(D60:D62)</f>
        <v>0</v>
      </c>
      <c r="E59" s="132">
        <f>SUM(E60:E62)</f>
        <v>6715788</v>
      </c>
      <c r="F59" s="132">
        <f>SUM(F60:F62)</f>
        <v>6715788</v>
      </c>
      <c r="G59" s="132">
        <f>SUM(G60:G62)</f>
        <v>6715787.219999969</v>
      </c>
      <c r="H59" s="132">
        <f>SUM(H60:H62)</f>
        <v>6715787.219999969</v>
      </c>
      <c r="I59" s="132">
        <f t="shared" si="6"/>
        <v>0.7800000309944153</v>
      </c>
    </row>
    <row r="60" spans="2:9" ht="12.75">
      <c r="B60" s="150" t="s">
        <v>383</v>
      </c>
      <c r="C60" s="151"/>
      <c r="D60" s="132">
        <v>0</v>
      </c>
      <c r="E60" s="132">
        <v>6715788</v>
      </c>
      <c r="F60" s="132">
        <f t="shared" si="10"/>
        <v>6715788</v>
      </c>
      <c r="G60" s="132">
        <v>6715787.219999969</v>
      </c>
      <c r="H60" s="132">
        <v>6715787.219999969</v>
      </c>
      <c r="I60" s="132">
        <f t="shared" si="6"/>
        <v>0.7800000309944153</v>
      </c>
    </row>
    <row r="61" spans="2:9" ht="12.75">
      <c r="B61" s="150" t="s">
        <v>384</v>
      </c>
      <c r="C61" s="151"/>
      <c r="D61" s="132">
        <v>0</v>
      </c>
      <c r="E61" s="132">
        <v>0</v>
      </c>
      <c r="F61" s="132">
        <f t="shared" si="10"/>
        <v>0</v>
      </c>
      <c r="G61" s="132">
        <v>0</v>
      </c>
      <c r="H61" s="132">
        <v>0</v>
      </c>
      <c r="I61" s="132">
        <f t="shared" si="6"/>
        <v>0</v>
      </c>
    </row>
    <row r="62" spans="2:9" ht="12.75">
      <c r="B62" s="150" t="s">
        <v>385</v>
      </c>
      <c r="C62" s="151"/>
      <c r="D62" s="132">
        <v>0</v>
      </c>
      <c r="E62" s="132">
        <v>0</v>
      </c>
      <c r="F62" s="132">
        <f t="shared" si="10"/>
        <v>0</v>
      </c>
      <c r="G62" s="132">
        <v>0</v>
      </c>
      <c r="H62" s="132">
        <v>0</v>
      </c>
      <c r="I62" s="132">
        <f t="shared" si="6"/>
        <v>0</v>
      </c>
    </row>
    <row r="63" spans="2:9" ht="12.75">
      <c r="B63" s="245" t="s">
        <v>386</v>
      </c>
      <c r="C63" s="246"/>
      <c r="D63" s="132">
        <f>SUM(D64:D71)</f>
        <v>1000000</v>
      </c>
      <c r="E63" s="132">
        <f>SUM(E64:E71)</f>
        <v>0</v>
      </c>
      <c r="F63" s="132">
        <f>F64+F65+F66+F67+F68+F70+F71</f>
        <v>1000000</v>
      </c>
      <c r="G63" s="132">
        <f>SUM(G64:G71)</f>
        <v>0</v>
      </c>
      <c r="H63" s="132">
        <f>SUM(H64:H71)</f>
        <v>0</v>
      </c>
      <c r="I63" s="132">
        <f t="shared" si="6"/>
        <v>1000000</v>
      </c>
    </row>
    <row r="64" spans="2:9" ht="12.75">
      <c r="B64" s="150" t="s">
        <v>387</v>
      </c>
      <c r="C64" s="151"/>
      <c r="D64" s="132">
        <v>0</v>
      </c>
      <c r="E64" s="132">
        <v>0</v>
      </c>
      <c r="F64" s="132">
        <f t="shared" si="10"/>
        <v>0</v>
      </c>
      <c r="G64" s="132">
        <v>0</v>
      </c>
      <c r="H64" s="132">
        <v>0</v>
      </c>
      <c r="I64" s="132">
        <f t="shared" si="6"/>
        <v>0</v>
      </c>
    </row>
    <row r="65" spans="2:9" ht="12.75">
      <c r="B65" s="150" t="s">
        <v>388</v>
      </c>
      <c r="C65" s="151"/>
      <c r="D65" s="132">
        <v>0</v>
      </c>
      <c r="E65" s="132">
        <v>0</v>
      </c>
      <c r="F65" s="132">
        <f t="shared" si="10"/>
        <v>0</v>
      </c>
      <c r="G65" s="132">
        <v>0</v>
      </c>
      <c r="H65" s="132">
        <v>0</v>
      </c>
      <c r="I65" s="132">
        <f t="shared" si="6"/>
        <v>0</v>
      </c>
    </row>
    <row r="66" spans="2:9" ht="12.75">
      <c r="B66" s="150" t="s">
        <v>389</v>
      </c>
      <c r="C66" s="151"/>
      <c r="D66" s="132">
        <v>0</v>
      </c>
      <c r="E66" s="132">
        <v>0</v>
      </c>
      <c r="F66" s="132">
        <f t="shared" si="10"/>
        <v>0</v>
      </c>
      <c r="G66" s="132">
        <v>0</v>
      </c>
      <c r="H66" s="132">
        <v>0</v>
      </c>
      <c r="I66" s="132">
        <f t="shared" si="6"/>
        <v>0</v>
      </c>
    </row>
    <row r="67" spans="2:9" ht="12.75">
      <c r="B67" s="150" t="s">
        <v>390</v>
      </c>
      <c r="C67" s="151"/>
      <c r="D67" s="132">
        <v>0</v>
      </c>
      <c r="E67" s="132">
        <v>0</v>
      </c>
      <c r="F67" s="132">
        <f t="shared" si="10"/>
        <v>0</v>
      </c>
      <c r="G67" s="132">
        <v>0</v>
      </c>
      <c r="H67" s="132">
        <v>0</v>
      </c>
      <c r="I67" s="132">
        <f t="shared" si="6"/>
        <v>0</v>
      </c>
    </row>
    <row r="68" spans="2:9" ht="12.75">
      <c r="B68" s="150" t="s">
        <v>391</v>
      </c>
      <c r="C68" s="151"/>
      <c r="D68" s="132">
        <v>1000000</v>
      </c>
      <c r="E68" s="132">
        <v>0</v>
      </c>
      <c r="F68" s="132">
        <f t="shared" si="10"/>
        <v>1000000</v>
      </c>
      <c r="G68" s="132">
        <v>0</v>
      </c>
      <c r="H68" s="132">
        <v>0</v>
      </c>
      <c r="I68" s="132">
        <f t="shared" si="6"/>
        <v>1000000</v>
      </c>
    </row>
    <row r="69" spans="2:9" ht="12.75">
      <c r="B69" s="150" t="s">
        <v>392</v>
      </c>
      <c r="C69" s="151"/>
      <c r="D69" s="132">
        <v>0</v>
      </c>
      <c r="E69" s="132">
        <v>0</v>
      </c>
      <c r="F69" s="132">
        <f t="shared" si="10"/>
        <v>0</v>
      </c>
      <c r="G69" s="132">
        <v>0</v>
      </c>
      <c r="H69" s="132">
        <v>0</v>
      </c>
      <c r="I69" s="132">
        <f t="shared" si="6"/>
        <v>0</v>
      </c>
    </row>
    <row r="70" spans="2:9" ht="12.75">
      <c r="B70" s="150" t="s">
        <v>393</v>
      </c>
      <c r="C70" s="151"/>
      <c r="D70" s="132">
        <v>0</v>
      </c>
      <c r="E70" s="132">
        <v>0</v>
      </c>
      <c r="F70" s="132">
        <f t="shared" si="10"/>
        <v>0</v>
      </c>
      <c r="G70" s="132">
        <v>0</v>
      </c>
      <c r="H70" s="132">
        <v>0</v>
      </c>
      <c r="I70" s="132">
        <f t="shared" si="6"/>
        <v>0</v>
      </c>
    </row>
    <row r="71" spans="2:9" ht="12.75">
      <c r="B71" s="150" t="s">
        <v>394</v>
      </c>
      <c r="C71" s="151"/>
      <c r="D71" s="132">
        <v>0</v>
      </c>
      <c r="E71" s="132">
        <v>0</v>
      </c>
      <c r="F71" s="132">
        <f t="shared" si="10"/>
        <v>0</v>
      </c>
      <c r="G71" s="132">
        <v>0</v>
      </c>
      <c r="H71" s="132">
        <v>0</v>
      </c>
      <c r="I71" s="132">
        <f t="shared" si="6"/>
        <v>0</v>
      </c>
    </row>
    <row r="72" spans="2:9" ht="12.75">
      <c r="B72" s="148" t="s">
        <v>395</v>
      </c>
      <c r="C72" s="149"/>
      <c r="D72" s="132">
        <f>SUM(D73:D75)</f>
        <v>2038946243.21</v>
      </c>
      <c r="E72" s="132">
        <f>SUM(E73:E75)</f>
        <v>-28835000.000000015</v>
      </c>
      <c r="F72" s="132">
        <f>SUM(F73:F75)</f>
        <v>2010111243.21</v>
      </c>
      <c r="G72" s="132">
        <f>SUM(G73:G75)</f>
        <v>1141105244.65</v>
      </c>
      <c r="H72" s="132">
        <f>SUM(H73:H75)</f>
        <v>1140471410.47</v>
      </c>
      <c r="I72" s="132">
        <f t="shared" si="6"/>
        <v>869005998.56</v>
      </c>
    </row>
    <row r="73" spans="2:9" ht="12.75">
      <c r="B73" s="150" t="s">
        <v>396</v>
      </c>
      <c r="C73" s="151"/>
      <c r="D73" s="132">
        <v>1892911372</v>
      </c>
      <c r="E73" s="132">
        <v>0</v>
      </c>
      <c r="F73" s="132">
        <f t="shared" si="10"/>
        <v>1892911372</v>
      </c>
      <c r="G73" s="132">
        <v>1120332723.63</v>
      </c>
      <c r="H73" s="132">
        <v>1119845019.45</v>
      </c>
      <c r="I73" s="132">
        <f t="shared" si="6"/>
        <v>772578648.3699999</v>
      </c>
    </row>
    <row r="74" spans="2:9" ht="12.75">
      <c r="B74" s="150" t="s">
        <v>397</v>
      </c>
      <c r="C74" s="151"/>
      <c r="D74" s="132">
        <v>0</v>
      </c>
      <c r="E74" s="132">
        <v>0</v>
      </c>
      <c r="F74" s="132">
        <f t="shared" si="10"/>
        <v>0</v>
      </c>
      <c r="G74" s="132">
        <v>0</v>
      </c>
      <c r="H74" s="132">
        <v>0</v>
      </c>
      <c r="I74" s="132">
        <f t="shared" si="6"/>
        <v>0</v>
      </c>
    </row>
    <row r="75" spans="2:9" ht="12.75">
      <c r="B75" s="150" t="s">
        <v>398</v>
      </c>
      <c r="C75" s="151"/>
      <c r="D75" s="132">
        <v>146034871.21</v>
      </c>
      <c r="E75" s="132">
        <v>-28835000.000000015</v>
      </c>
      <c r="F75" s="132">
        <f t="shared" si="10"/>
        <v>117199871.21</v>
      </c>
      <c r="G75" s="132">
        <v>20772521.02000001</v>
      </c>
      <c r="H75" s="132">
        <v>20626391.02000001</v>
      </c>
      <c r="I75" s="132">
        <f t="shared" si="6"/>
        <v>96427350.18999998</v>
      </c>
    </row>
    <row r="76" spans="2:9" ht="12.75">
      <c r="B76" s="148" t="s">
        <v>399</v>
      </c>
      <c r="C76" s="149"/>
      <c r="D76" s="132">
        <f>SUM(D77:D83)</f>
        <v>227403110</v>
      </c>
      <c r="E76" s="132">
        <f>SUM(E77:E83)</f>
        <v>14000000</v>
      </c>
      <c r="F76" s="132">
        <f>SUM(F77:F83)</f>
        <v>241403110</v>
      </c>
      <c r="G76" s="132">
        <f>SUM(G77:G83)</f>
        <v>177647114.58</v>
      </c>
      <c r="H76" s="132">
        <f>SUM(H77:H83)</f>
        <v>177647114.58</v>
      </c>
      <c r="I76" s="132">
        <f t="shared" si="6"/>
        <v>63755995.41999999</v>
      </c>
    </row>
    <row r="77" spans="2:9" ht="12.75">
      <c r="B77" s="150" t="s">
        <v>400</v>
      </c>
      <c r="C77" s="151"/>
      <c r="D77" s="132">
        <v>0</v>
      </c>
      <c r="E77" s="132">
        <v>20849634.82</v>
      </c>
      <c r="F77" s="132">
        <f t="shared" si="10"/>
        <v>20849634.82</v>
      </c>
      <c r="G77" s="132">
        <v>9058167.41</v>
      </c>
      <c r="H77" s="132">
        <v>9058167.41</v>
      </c>
      <c r="I77" s="132">
        <f t="shared" si="6"/>
        <v>11791467.41</v>
      </c>
    </row>
    <row r="78" spans="2:9" ht="12.75">
      <c r="B78" s="150" t="s">
        <v>401</v>
      </c>
      <c r="C78" s="151"/>
      <c r="D78" s="132">
        <v>216403110</v>
      </c>
      <c r="E78" s="132">
        <v>4150365.18</v>
      </c>
      <c r="F78" s="132">
        <f t="shared" si="10"/>
        <v>220553475.18</v>
      </c>
      <c r="G78" s="132">
        <v>168588947.17000002</v>
      </c>
      <c r="H78" s="132">
        <v>168588947.17000002</v>
      </c>
      <c r="I78" s="132">
        <f t="shared" si="6"/>
        <v>51964528.00999999</v>
      </c>
    </row>
    <row r="79" spans="2:9" ht="12.75">
      <c r="B79" s="150" t="s">
        <v>402</v>
      </c>
      <c r="C79" s="151"/>
      <c r="D79" s="132">
        <v>0</v>
      </c>
      <c r="E79" s="132">
        <v>0</v>
      </c>
      <c r="F79" s="132">
        <f t="shared" si="10"/>
        <v>0</v>
      </c>
      <c r="G79" s="132">
        <v>0</v>
      </c>
      <c r="H79" s="132">
        <v>0</v>
      </c>
      <c r="I79" s="132">
        <f t="shared" si="6"/>
        <v>0</v>
      </c>
    </row>
    <row r="80" spans="2:9" ht="12.75">
      <c r="B80" s="150" t="s">
        <v>403</v>
      </c>
      <c r="C80" s="151"/>
      <c r="D80" s="132">
        <v>0</v>
      </c>
      <c r="E80" s="132">
        <v>0</v>
      </c>
      <c r="F80" s="132">
        <f t="shared" si="10"/>
        <v>0</v>
      </c>
      <c r="G80" s="132">
        <v>0</v>
      </c>
      <c r="H80" s="132">
        <v>0</v>
      </c>
      <c r="I80" s="132">
        <f t="shared" si="6"/>
        <v>0</v>
      </c>
    </row>
    <row r="81" spans="2:9" ht="12.75">
      <c r="B81" s="150" t="s">
        <v>404</v>
      </c>
      <c r="C81" s="151"/>
      <c r="D81" s="132">
        <v>0</v>
      </c>
      <c r="E81" s="132">
        <v>0</v>
      </c>
      <c r="F81" s="132">
        <f t="shared" si="10"/>
        <v>0</v>
      </c>
      <c r="G81" s="132">
        <v>0</v>
      </c>
      <c r="H81" s="132">
        <v>0</v>
      </c>
      <c r="I81" s="132">
        <f t="shared" si="6"/>
        <v>0</v>
      </c>
    </row>
    <row r="82" spans="2:9" ht="12.75">
      <c r="B82" s="150" t="s">
        <v>405</v>
      </c>
      <c r="C82" s="151"/>
      <c r="D82" s="132">
        <v>0</v>
      </c>
      <c r="E82" s="132">
        <v>0</v>
      </c>
      <c r="F82" s="132">
        <f t="shared" si="10"/>
        <v>0</v>
      </c>
      <c r="G82" s="132">
        <v>0</v>
      </c>
      <c r="H82" s="132">
        <v>0</v>
      </c>
      <c r="I82" s="132">
        <f t="shared" si="6"/>
        <v>0</v>
      </c>
    </row>
    <row r="83" spans="2:9" ht="12.75">
      <c r="B83" s="150" t="s">
        <v>406</v>
      </c>
      <c r="C83" s="151"/>
      <c r="D83" s="132">
        <v>11000000</v>
      </c>
      <c r="E83" s="132">
        <v>-11000000</v>
      </c>
      <c r="F83" s="132">
        <f t="shared" si="10"/>
        <v>0</v>
      </c>
      <c r="G83" s="132">
        <v>0</v>
      </c>
      <c r="H83" s="132">
        <v>0</v>
      </c>
      <c r="I83" s="132">
        <f t="shared" si="6"/>
        <v>0</v>
      </c>
    </row>
    <row r="84" spans="2:9" ht="12.75">
      <c r="B84" s="155"/>
      <c r="C84" s="156"/>
      <c r="D84" s="157"/>
      <c r="E84" s="158"/>
      <c r="F84" s="158"/>
      <c r="G84" s="158"/>
      <c r="H84" s="158"/>
      <c r="I84" s="158"/>
    </row>
    <row r="85" spans="2:9" ht="12.75">
      <c r="B85" s="159" t="s">
        <v>407</v>
      </c>
      <c r="C85" s="160"/>
      <c r="D85" s="161">
        <f aca="true" t="shared" si="12" ref="D85:I85">D86+D104+D94+D114+D124+D134+D138+D147+D151</f>
        <v>11353166729</v>
      </c>
      <c r="E85" s="161">
        <f>E86+E104+E94+E114+E124+E134+E138+E147+E151</f>
        <v>976093970.43</v>
      </c>
      <c r="F85" s="161">
        <f t="shared" si="12"/>
        <v>12329260699.430002</v>
      </c>
      <c r="G85" s="161">
        <f>G86+G104+G94+G114+G124+G134+G138+G147+G151</f>
        <v>6282622014.7</v>
      </c>
      <c r="H85" s="161">
        <f>H86+H104+H94+H114+H124+H134+H138+H147+H151</f>
        <v>6177434261.46</v>
      </c>
      <c r="I85" s="161">
        <f t="shared" si="12"/>
        <v>6046638684.7300005</v>
      </c>
    </row>
    <row r="86" spans="2:9" ht="12.75">
      <c r="B86" s="148" t="s">
        <v>334</v>
      </c>
      <c r="C86" s="149"/>
      <c r="D86" s="132">
        <f>SUM(D87:D93)</f>
        <v>0</v>
      </c>
      <c r="E86" s="132">
        <f>SUM(E87:E93)</f>
        <v>209424088.32</v>
      </c>
      <c r="F86" s="132">
        <f>SUM(F87:F93)</f>
        <v>209424088.32</v>
      </c>
      <c r="G86" s="132">
        <f>SUM(G87:G93)</f>
        <v>209409288.28</v>
      </c>
      <c r="H86" s="132">
        <f>SUM(H87:H93)</f>
        <v>209274558.18</v>
      </c>
      <c r="I86" s="132">
        <f aca="true" t="shared" si="13" ref="I86:I149">F86-G86</f>
        <v>14800.039999991655</v>
      </c>
    </row>
    <row r="87" spans="2:9" ht="12.75">
      <c r="B87" s="150" t="s">
        <v>335</v>
      </c>
      <c r="C87" s="151"/>
      <c r="D87" s="132">
        <v>0</v>
      </c>
      <c r="E87" s="132">
        <v>98170811.58</v>
      </c>
      <c r="F87" s="132">
        <f aca="true" t="shared" si="14" ref="F87:F103">D87+E87</f>
        <v>98170811.58</v>
      </c>
      <c r="G87" s="132">
        <v>98156011.54</v>
      </c>
      <c r="H87" s="132">
        <v>98156011.54</v>
      </c>
      <c r="I87" s="132">
        <f t="shared" si="13"/>
        <v>14800.039999991655</v>
      </c>
    </row>
    <row r="88" spans="2:9" ht="12.75">
      <c r="B88" s="150" t="s">
        <v>336</v>
      </c>
      <c r="C88" s="151"/>
      <c r="D88" s="132">
        <v>0</v>
      </c>
      <c r="E88" s="132">
        <v>8990814.34</v>
      </c>
      <c r="F88" s="132">
        <f t="shared" si="14"/>
        <v>8990814.34</v>
      </c>
      <c r="G88" s="132">
        <v>8990814.34</v>
      </c>
      <c r="H88" s="132">
        <v>8874814.34</v>
      </c>
      <c r="I88" s="132">
        <f t="shared" si="13"/>
        <v>0</v>
      </c>
    </row>
    <row r="89" spans="2:9" ht="12.75">
      <c r="B89" s="150" t="s">
        <v>337</v>
      </c>
      <c r="C89" s="151"/>
      <c r="D89" s="132">
        <v>0</v>
      </c>
      <c r="E89" s="132">
        <v>8445434.72</v>
      </c>
      <c r="F89" s="132">
        <f t="shared" si="14"/>
        <v>8445434.72</v>
      </c>
      <c r="G89" s="132">
        <v>8445434.72</v>
      </c>
      <c r="H89" s="132">
        <v>8437434.62</v>
      </c>
      <c r="I89" s="132">
        <f t="shared" si="13"/>
        <v>0</v>
      </c>
    </row>
    <row r="90" spans="2:9" ht="12.75">
      <c r="B90" s="150" t="s">
        <v>338</v>
      </c>
      <c r="C90" s="151"/>
      <c r="D90" s="132">
        <v>0</v>
      </c>
      <c r="E90" s="132">
        <v>31937330.08</v>
      </c>
      <c r="F90" s="132">
        <f t="shared" si="14"/>
        <v>31937330.08</v>
      </c>
      <c r="G90" s="132">
        <v>31937330.08</v>
      </c>
      <c r="H90" s="132">
        <v>31926600.08</v>
      </c>
      <c r="I90" s="132">
        <f t="shared" si="13"/>
        <v>0</v>
      </c>
    </row>
    <row r="91" spans="2:9" ht="12.75">
      <c r="B91" s="150" t="s">
        <v>339</v>
      </c>
      <c r="C91" s="151"/>
      <c r="D91" s="132">
        <v>0</v>
      </c>
      <c r="E91" s="132">
        <v>60879655.15</v>
      </c>
      <c r="F91" s="132">
        <f t="shared" si="14"/>
        <v>60879655.15</v>
      </c>
      <c r="G91" s="132">
        <v>60879655.15</v>
      </c>
      <c r="H91" s="132">
        <v>60879655.15</v>
      </c>
      <c r="I91" s="132">
        <f t="shared" si="13"/>
        <v>0</v>
      </c>
    </row>
    <row r="92" spans="2:9" ht="12.75">
      <c r="B92" s="150" t="s">
        <v>340</v>
      </c>
      <c r="C92" s="151"/>
      <c r="D92" s="132">
        <v>0</v>
      </c>
      <c r="E92" s="132">
        <v>0</v>
      </c>
      <c r="F92" s="132">
        <f t="shared" si="14"/>
        <v>0</v>
      </c>
      <c r="G92" s="132">
        <v>0</v>
      </c>
      <c r="H92" s="132">
        <v>0</v>
      </c>
      <c r="I92" s="132">
        <f t="shared" si="13"/>
        <v>0</v>
      </c>
    </row>
    <row r="93" spans="2:9" ht="12.75">
      <c r="B93" s="150" t="s">
        <v>341</v>
      </c>
      <c r="C93" s="151"/>
      <c r="D93" s="132">
        <v>0</v>
      </c>
      <c r="E93" s="132">
        <v>1000042.45</v>
      </c>
      <c r="F93" s="132">
        <f t="shared" si="14"/>
        <v>1000042.45</v>
      </c>
      <c r="G93" s="132">
        <v>1000042.45</v>
      </c>
      <c r="H93" s="132">
        <v>1000042.45</v>
      </c>
      <c r="I93" s="132">
        <f t="shared" si="13"/>
        <v>0</v>
      </c>
    </row>
    <row r="94" spans="2:9" ht="12.75">
      <c r="B94" s="148" t="s">
        <v>342</v>
      </c>
      <c r="C94" s="149"/>
      <c r="D94" s="132">
        <f>SUM(D95:D103)</f>
        <v>2600000</v>
      </c>
      <c r="E94" s="132">
        <f>SUM(E95:E103)</f>
        <v>1436943.75</v>
      </c>
      <c r="F94" s="132">
        <f>SUM(F95:F103)</f>
        <v>4036943.7500000005</v>
      </c>
      <c r="G94" s="132">
        <f>SUM(G95:G103)</f>
        <v>1553320.75</v>
      </c>
      <c r="H94" s="132">
        <f>SUM(H95:H103)</f>
        <v>1436373.75</v>
      </c>
      <c r="I94" s="132">
        <f t="shared" si="13"/>
        <v>2483623.0000000005</v>
      </c>
    </row>
    <row r="95" spans="2:9" ht="12.75">
      <c r="B95" s="150" t="s">
        <v>343</v>
      </c>
      <c r="C95" s="151"/>
      <c r="D95" s="132">
        <v>0</v>
      </c>
      <c r="E95" s="132">
        <v>435719.78</v>
      </c>
      <c r="F95" s="132">
        <f t="shared" si="14"/>
        <v>435719.78</v>
      </c>
      <c r="G95" s="132">
        <v>435719.78</v>
      </c>
      <c r="H95" s="132">
        <v>435719.78</v>
      </c>
      <c r="I95" s="132">
        <f t="shared" si="13"/>
        <v>0</v>
      </c>
    </row>
    <row r="96" spans="2:9" ht="12.75">
      <c r="B96" s="150" t="s">
        <v>344</v>
      </c>
      <c r="C96" s="151"/>
      <c r="D96" s="132">
        <v>2600000</v>
      </c>
      <c r="E96" s="132">
        <v>0</v>
      </c>
      <c r="F96" s="132">
        <f t="shared" si="14"/>
        <v>2600000</v>
      </c>
      <c r="G96" s="132">
        <v>116377</v>
      </c>
      <c r="H96" s="132">
        <v>0</v>
      </c>
      <c r="I96" s="132">
        <f t="shared" si="13"/>
        <v>2483623</v>
      </c>
    </row>
    <row r="97" spans="2:9" ht="12.75">
      <c r="B97" s="150" t="s">
        <v>345</v>
      </c>
      <c r="C97" s="151"/>
      <c r="D97" s="132">
        <v>0</v>
      </c>
      <c r="E97" s="132">
        <v>0</v>
      </c>
      <c r="F97" s="132">
        <f t="shared" si="14"/>
        <v>0</v>
      </c>
      <c r="G97" s="132">
        <v>0</v>
      </c>
      <c r="H97" s="132">
        <v>0</v>
      </c>
      <c r="I97" s="132">
        <f t="shared" si="13"/>
        <v>0</v>
      </c>
    </row>
    <row r="98" spans="2:9" ht="12.75">
      <c r="B98" s="150" t="s">
        <v>346</v>
      </c>
      <c r="C98" s="151"/>
      <c r="D98" s="132">
        <v>0</v>
      </c>
      <c r="E98" s="132">
        <v>1880</v>
      </c>
      <c r="F98" s="132">
        <f t="shared" si="14"/>
        <v>1880</v>
      </c>
      <c r="G98" s="132">
        <v>1880</v>
      </c>
      <c r="H98" s="132">
        <v>1880</v>
      </c>
      <c r="I98" s="132">
        <f t="shared" si="13"/>
        <v>0</v>
      </c>
    </row>
    <row r="99" spans="2:9" ht="12.75">
      <c r="B99" s="150" t="s">
        <v>347</v>
      </c>
      <c r="C99" s="151"/>
      <c r="D99" s="132">
        <v>0</v>
      </c>
      <c r="E99" s="132">
        <v>0</v>
      </c>
      <c r="F99" s="132">
        <f t="shared" si="14"/>
        <v>0</v>
      </c>
      <c r="G99" s="132">
        <v>0</v>
      </c>
      <c r="H99" s="132">
        <v>0</v>
      </c>
      <c r="I99" s="132">
        <f t="shared" si="13"/>
        <v>0</v>
      </c>
    </row>
    <row r="100" spans="2:9" ht="12.75">
      <c r="B100" s="150" t="s">
        <v>348</v>
      </c>
      <c r="C100" s="151"/>
      <c r="D100" s="132">
        <v>0</v>
      </c>
      <c r="E100" s="132">
        <v>888776.24</v>
      </c>
      <c r="F100" s="132">
        <f t="shared" si="14"/>
        <v>888776.24</v>
      </c>
      <c r="G100" s="132">
        <v>888776.24</v>
      </c>
      <c r="H100" s="132">
        <v>888776.24</v>
      </c>
      <c r="I100" s="132">
        <f t="shared" si="13"/>
        <v>0</v>
      </c>
    </row>
    <row r="101" spans="2:9" ht="12.75">
      <c r="B101" s="150" t="s">
        <v>349</v>
      </c>
      <c r="C101" s="151"/>
      <c r="D101" s="132">
        <v>0</v>
      </c>
      <c r="E101" s="132">
        <v>0</v>
      </c>
      <c r="F101" s="132">
        <f t="shared" si="14"/>
        <v>0</v>
      </c>
      <c r="G101" s="132">
        <v>0</v>
      </c>
      <c r="H101" s="132">
        <v>0</v>
      </c>
      <c r="I101" s="132">
        <f t="shared" si="13"/>
        <v>0</v>
      </c>
    </row>
    <row r="102" spans="2:9" ht="12.75">
      <c r="B102" s="150" t="s">
        <v>350</v>
      </c>
      <c r="C102" s="151"/>
      <c r="D102" s="132">
        <v>0</v>
      </c>
      <c r="E102" s="132">
        <v>0</v>
      </c>
      <c r="F102" s="132">
        <f t="shared" si="14"/>
        <v>0</v>
      </c>
      <c r="G102" s="132">
        <v>0</v>
      </c>
      <c r="H102" s="132">
        <v>0</v>
      </c>
      <c r="I102" s="132">
        <f t="shared" si="13"/>
        <v>0</v>
      </c>
    </row>
    <row r="103" spans="2:9" ht="12.75">
      <c r="B103" s="150" t="s">
        <v>351</v>
      </c>
      <c r="C103" s="151"/>
      <c r="D103" s="132">
        <v>0</v>
      </c>
      <c r="E103" s="132">
        <v>110567.73</v>
      </c>
      <c r="F103" s="132">
        <f t="shared" si="14"/>
        <v>110567.73</v>
      </c>
      <c r="G103" s="132">
        <v>110567.73</v>
      </c>
      <c r="H103" s="132">
        <v>109997.73</v>
      </c>
      <c r="I103" s="132">
        <f t="shared" si="13"/>
        <v>0</v>
      </c>
    </row>
    <row r="104" spans="2:9" ht="12.75">
      <c r="B104" s="148" t="s">
        <v>352</v>
      </c>
      <c r="C104" s="149"/>
      <c r="D104" s="132">
        <f>SUM(D105:D113)</f>
        <v>0</v>
      </c>
      <c r="E104" s="132">
        <f>SUM(E105:E113)</f>
        <v>35549638.79</v>
      </c>
      <c r="F104" s="132">
        <f>SUM(F105:F113)</f>
        <v>35549638.79</v>
      </c>
      <c r="G104" s="132">
        <f>SUM(G105:G113)</f>
        <v>24673144.74</v>
      </c>
      <c r="H104" s="132">
        <f>SUM(H105:H113)</f>
        <v>24621194.74</v>
      </c>
      <c r="I104" s="132">
        <f t="shared" si="13"/>
        <v>10876494.05</v>
      </c>
    </row>
    <row r="105" spans="2:9" ht="12.75">
      <c r="B105" s="150" t="s">
        <v>353</v>
      </c>
      <c r="C105" s="151"/>
      <c r="D105" s="132">
        <v>0</v>
      </c>
      <c r="E105" s="132">
        <v>572569.04</v>
      </c>
      <c r="F105" s="132">
        <f>D105+E105</f>
        <v>572569.04</v>
      </c>
      <c r="G105" s="132">
        <v>572569.04</v>
      </c>
      <c r="H105" s="132">
        <v>572569.04</v>
      </c>
      <c r="I105" s="132">
        <f t="shared" si="13"/>
        <v>0</v>
      </c>
    </row>
    <row r="106" spans="2:9" ht="12.75">
      <c r="B106" s="150" t="s">
        <v>354</v>
      </c>
      <c r="C106" s="151"/>
      <c r="D106" s="132">
        <v>0</v>
      </c>
      <c r="E106" s="132">
        <v>16583.45</v>
      </c>
      <c r="F106" s="132">
        <f aca="true" t="shared" si="15" ref="F106:F112">D106+E106</f>
        <v>16583.45</v>
      </c>
      <c r="G106" s="132">
        <v>16583.45</v>
      </c>
      <c r="H106" s="132">
        <v>16583.45</v>
      </c>
      <c r="I106" s="132">
        <f t="shared" si="13"/>
        <v>0</v>
      </c>
    </row>
    <row r="107" spans="2:9" ht="12.75">
      <c r="B107" s="150" t="s">
        <v>355</v>
      </c>
      <c r="C107" s="151"/>
      <c r="D107" s="132">
        <v>0</v>
      </c>
      <c r="E107" s="132">
        <v>311700</v>
      </c>
      <c r="F107" s="132">
        <f t="shared" si="15"/>
        <v>311700</v>
      </c>
      <c r="G107" s="132">
        <v>155850</v>
      </c>
      <c r="H107" s="132">
        <v>103900</v>
      </c>
      <c r="I107" s="132">
        <f t="shared" si="13"/>
        <v>155850</v>
      </c>
    </row>
    <row r="108" spans="2:9" ht="12.75">
      <c r="B108" s="150" t="s">
        <v>356</v>
      </c>
      <c r="C108" s="151"/>
      <c r="D108" s="132">
        <v>0</v>
      </c>
      <c r="E108" s="132">
        <v>21753.66</v>
      </c>
      <c r="F108" s="132">
        <f t="shared" si="15"/>
        <v>21753.66</v>
      </c>
      <c r="G108" s="132">
        <v>21753.66</v>
      </c>
      <c r="H108" s="132">
        <v>21753.66</v>
      </c>
      <c r="I108" s="132">
        <f t="shared" si="13"/>
        <v>0</v>
      </c>
    </row>
    <row r="109" spans="2:9" ht="12.75">
      <c r="B109" s="150" t="s">
        <v>357</v>
      </c>
      <c r="C109" s="151"/>
      <c r="D109" s="132">
        <v>0</v>
      </c>
      <c r="E109" s="132">
        <v>34341672.64</v>
      </c>
      <c r="F109" s="132">
        <f t="shared" si="15"/>
        <v>34341672.64</v>
      </c>
      <c r="G109" s="132">
        <v>23621028.59</v>
      </c>
      <c r="H109" s="132">
        <v>23621028.59</v>
      </c>
      <c r="I109" s="132">
        <f t="shared" si="13"/>
        <v>10720644.05</v>
      </c>
    </row>
    <row r="110" spans="2:9" ht="12.75">
      <c r="B110" s="150" t="s">
        <v>358</v>
      </c>
      <c r="C110" s="151"/>
      <c r="D110" s="132">
        <v>0</v>
      </c>
      <c r="E110" s="132">
        <v>0</v>
      </c>
      <c r="F110" s="132">
        <f t="shared" si="15"/>
        <v>0</v>
      </c>
      <c r="G110" s="132">
        <v>0</v>
      </c>
      <c r="H110" s="132">
        <v>0</v>
      </c>
      <c r="I110" s="132">
        <f t="shared" si="13"/>
        <v>0</v>
      </c>
    </row>
    <row r="111" spans="2:9" ht="12.75">
      <c r="B111" s="150" t="s">
        <v>359</v>
      </c>
      <c r="C111" s="151"/>
      <c r="D111" s="132">
        <v>0</v>
      </c>
      <c r="E111" s="132">
        <v>285360</v>
      </c>
      <c r="F111" s="132">
        <f t="shared" si="15"/>
        <v>285360</v>
      </c>
      <c r="G111" s="132">
        <v>285360</v>
      </c>
      <c r="H111" s="132">
        <v>285360</v>
      </c>
      <c r="I111" s="132">
        <f t="shared" si="13"/>
        <v>0</v>
      </c>
    </row>
    <row r="112" spans="2:9" ht="12.75">
      <c r="B112" s="150" t="s">
        <v>360</v>
      </c>
      <c r="C112" s="151"/>
      <c r="D112" s="132">
        <v>0</v>
      </c>
      <c r="E112" s="132">
        <v>0</v>
      </c>
      <c r="F112" s="132">
        <f t="shared" si="15"/>
        <v>0</v>
      </c>
      <c r="G112" s="132">
        <v>0</v>
      </c>
      <c r="H112" s="132">
        <v>0</v>
      </c>
      <c r="I112" s="132">
        <f t="shared" si="13"/>
        <v>0</v>
      </c>
    </row>
    <row r="113" spans="2:9" ht="12.75">
      <c r="B113" s="150" t="s">
        <v>361</v>
      </c>
      <c r="C113" s="151"/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f t="shared" si="13"/>
        <v>0</v>
      </c>
    </row>
    <row r="114" spans="2:9" ht="25.5" customHeight="1">
      <c r="B114" s="245" t="s">
        <v>362</v>
      </c>
      <c r="C114" s="246"/>
      <c r="D114" s="132">
        <f>SUM(D115:D123)</f>
        <v>9542370399</v>
      </c>
      <c r="E114" s="132">
        <f>SUM(E115:E123)</f>
        <v>160516858.42</v>
      </c>
      <c r="F114" s="132">
        <f>SUM(F115:F123)</f>
        <v>9702887257.42</v>
      </c>
      <c r="G114" s="132">
        <f>SUM(G115:G123)</f>
        <v>4778483511.23</v>
      </c>
      <c r="H114" s="132">
        <f>SUM(H115:H123)</f>
        <v>4695508722.16</v>
      </c>
      <c r="I114" s="132">
        <f t="shared" si="13"/>
        <v>4924403746.190001</v>
      </c>
    </row>
    <row r="115" spans="2:9" ht="12.75">
      <c r="B115" s="150" t="s">
        <v>363</v>
      </c>
      <c r="C115" s="151"/>
      <c r="D115" s="132">
        <v>9342370399</v>
      </c>
      <c r="E115" s="132">
        <v>151656769.17</v>
      </c>
      <c r="F115" s="132">
        <f>D115+E115</f>
        <v>9494027168.17</v>
      </c>
      <c r="G115" s="132">
        <v>4665188481.4</v>
      </c>
      <c r="H115" s="132">
        <v>4612213692.33</v>
      </c>
      <c r="I115" s="132">
        <f t="shared" si="13"/>
        <v>4828838686.77</v>
      </c>
    </row>
    <row r="116" spans="2:9" ht="12.75">
      <c r="B116" s="150" t="s">
        <v>364</v>
      </c>
      <c r="C116" s="151"/>
      <c r="D116" s="132">
        <v>0</v>
      </c>
      <c r="E116" s="132">
        <v>582903.83</v>
      </c>
      <c r="F116" s="132">
        <f aca="true" t="shared" si="16" ref="F116:F123">D116+E116</f>
        <v>582903.83</v>
      </c>
      <c r="G116" s="132">
        <v>582903.83</v>
      </c>
      <c r="H116" s="132">
        <v>582903.83</v>
      </c>
      <c r="I116" s="132">
        <f t="shared" si="13"/>
        <v>0</v>
      </c>
    </row>
    <row r="117" spans="2:9" ht="12.75">
      <c r="B117" s="150" t="s">
        <v>365</v>
      </c>
      <c r="C117" s="151"/>
      <c r="D117" s="132">
        <v>0</v>
      </c>
      <c r="E117" s="132">
        <v>0</v>
      </c>
      <c r="F117" s="132">
        <f t="shared" si="16"/>
        <v>0</v>
      </c>
      <c r="G117" s="132">
        <v>0</v>
      </c>
      <c r="H117" s="132">
        <v>0</v>
      </c>
      <c r="I117" s="132">
        <f t="shared" si="13"/>
        <v>0</v>
      </c>
    </row>
    <row r="118" spans="2:9" ht="12.75">
      <c r="B118" s="150" t="s">
        <v>366</v>
      </c>
      <c r="C118" s="151"/>
      <c r="D118" s="132">
        <v>0</v>
      </c>
      <c r="E118" s="132">
        <v>4500000</v>
      </c>
      <c r="F118" s="132">
        <f t="shared" si="16"/>
        <v>4500000</v>
      </c>
      <c r="G118" s="132">
        <v>4500000</v>
      </c>
      <c r="H118" s="132">
        <v>4500000</v>
      </c>
      <c r="I118" s="132">
        <f t="shared" si="13"/>
        <v>0</v>
      </c>
    </row>
    <row r="119" spans="2:9" ht="12.75">
      <c r="B119" s="150" t="s">
        <v>367</v>
      </c>
      <c r="C119" s="151"/>
      <c r="D119" s="132">
        <v>200000000</v>
      </c>
      <c r="E119" s="132">
        <v>3777185.42</v>
      </c>
      <c r="F119" s="132">
        <f t="shared" si="16"/>
        <v>203777185.42</v>
      </c>
      <c r="G119" s="132">
        <v>108212126</v>
      </c>
      <c r="H119" s="132">
        <v>78212126</v>
      </c>
      <c r="I119" s="132">
        <f t="shared" si="13"/>
        <v>95565059.41999999</v>
      </c>
    </row>
    <row r="120" spans="2:9" ht="12.75">
      <c r="B120" s="150" t="s">
        <v>368</v>
      </c>
      <c r="C120" s="151"/>
      <c r="D120" s="132">
        <v>0</v>
      </c>
      <c r="E120" s="132">
        <v>0</v>
      </c>
      <c r="F120" s="132">
        <f t="shared" si="16"/>
        <v>0</v>
      </c>
      <c r="G120" s="132">
        <v>0</v>
      </c>
      <c r="H120" s="132">
        <v>0</v>
      </c>
      <c r="I120" s="132">
        <f t="shared" si="13"/>
        <v>0</v>
      </c>
    </row>
    <row r="121" spans="2:9" ht="12.75">
      <c r="B121" s="150" t="s">
        <v>369</v>
      </c>
      <c r="C121" s="151"/>
      <c r="D121" s="132">
        <v>0</v>
      </c>
      <c r="E121" s="132">
        <v>0</v>
      </c>
      <c r="F121" s="132">
        <f t="shared" si="16"/>
        <v>0</v>
      </c>
      <c r="G121" s="132">
        <v>0</v>
      </c>
      <c r="H121" s="132">
        <v>0</v>
      </c>
      <c r="I121" s="132">
        <f t="shared" si="13"/>
        <v>0</v>
      </c>
    </row>
    <row r="122" spans="2:9" ht="12.75">
      <c r="B122" s="150" t="s">
        <v>370</v>
      </c>
      <c r="C122" s="151"/>
      <c r="D122" s="132">
        <v>0</v>
      </c>
      <c r="E122" s="132">
        <v>0</v>
      </c>
      <c r="F122" s="132">
        <f t="shared" si="16"/>
        <v>0</v>
      </c>
      <c r="G122" s="132">
        <v>0</v>
      </c>
      <c r="H122" s="132">
        <v>0</v>
      </c>
      <c r="I122" s="132">
        <f t="shared" si="13"/>
        <v>0</v>
      </c>
    </row>
    <row r="123" spans="2:9" ht="12.75">
      <c r="B123" s="150" t="s">
        <v>371</v>
      </c>
      <c r="C123" s="151"/>
      <c r="D123" s="132">
        <v>0</v>
      </c>
      <c r="E123" s="132">
        <v>0</v>
      </c>
      <c r="F123" s="132">
        <f t="shared" si="16"/>
        <v>0</v>
      </c>
      <c r="G123" s="132">
        <v>0</v>
      </c>
      <c r="H123" s="132">
        <v>0</v>
      </c>
      <c r="I123" s="132">
        <f t="shared" si="13"/>
        <v>0</v>
      </c>
    </row>
    <row r="124" spans="2:9" ht="12.75">
      <c r="B124" s="148" t="s">
        <v>372</v>
      </c>
      <c r="C124" s="149"/>
      <c r="D124" s="132">
        <f>SUM(D125:D133)</f>
        <v>0</v>
      </c>
      <c r="E124" s="132">
        <f>SUM(E125:E133)</f>
        <v>9409541.92</v>
      </c>
      <c r="F124" s="132">
        <f>SUM(F125:F133)</f>
        <v>9409541.92</v>
      </c>
      <c r="G124" s="132">
        <f>SUM(G125:G133)</f>
        <v>8790043.92</v>
      </c>
      <c r="H124" s="132">
        <f>SUM(H125:H133)</f>
        <v>8504660.86</v>
      </c>
      <c r="I124" s="132">
        <f t="shared" si="13"/>
        <v>619498</v>
      </c>
    </row>
    <row r="125" spans="2:9" ht="12.75">
      <c r="B125" s="150" t="s">
        <v>373</v>
      </c>
      <c r="C125" s="151"/>
      <c r="D125" s="132">
        <v>0</v>
      </c>
      <c r="E125" s="132">
        <v>3692374.42</v>
      </c>
      <c r="F125" s="132">
        <f>D125+E125</f>
        <v>3692374.42</v>
      </c>
      <c r="G125" s="132">
        <v>3692374.42</v>
      </c>
      <c r="H125" s="132">
        <v>3406991.36</v>
      </c>
      <c r="I125" s="132">
        <f t="shared" si="13"/>
        <v>0</v>
      </c>
    </row>
    <row r="126" spans="2:9" ht="12.75">
      <c r="B126" s="150" t="s">
        <v>374</v>
      </c>
      <c r="C126" s="151"/>
      <c r="D126" s="132">
        <v>0</v>
      </c>
      <c r="E126" s="132">
        <v>8268.48</v>
      </c>
      <c r="F126" s="132">
        <f aca="true" t="shared" si="17" ref="F126:F133">D126+E126</f>
        <v>8268.48</v>
      </c>
      <c r="G126" s="132">
        <v>8268.48</v>
      </c>
      <c r="H126" s="132">
        <v>8268.48</v>
      </c>
      <c r="I126" s="132">
        <f t="shared" si="13"/>
        <v>0</v>
      </c>
    </row>
    <row r="127" spans="2:9" ht="12.75">
      <c r="B127" s="150" t="s">
        <v>375</v>
      </c>
      <c r="C127" s="151"/>
      <c r="D127" s="132">
        <v>0</v>
      </c>
      <c r="E127" s="132">
        <v>0</v>
      </c>
      <c r="F127" s="132">
        <f t="shared" si="17"/>
        <v>0</v>
      </c>
      <c r="G127" s="132">
        <v>0</v>
      </c>
      <c r="H127" s="132">
        <v>0</v>
      </c>
      <c r="I127" s="132">
        <f t="shared" si="13"/>
        <v>0</v>
      </c>
    </row>
    <row r="128" spans="2:9" ht="12.75">
      <c r="B128" s="150" t="s">
        <v>376</v>
      </c>
      <c r="C128" s="151"/>
      <c r="D128" s="132">
        <v>0</v>
      </c>
      <c r="E128" s="132">
        <v>5036241</v>
      </c>
      <c r="F128" s="132">
        <f t="shared" si="17"/>
        <v>5036241</v>
      </c>
      <c r="G128" s="132">
        <v>5036241</v>
      </c>
      <c r="H128" s="132">
        <v>5036241</v>
      </c>
      <c r="I128" s="132">
        <f t="shared" si="13"/>
        <v>0</v>
      </c>
    </row>
    <row r="129" spans="2:9" ht="12.75">
      <c r="B129" s="150" t="s">
        <v>377</v>
      </c>
      <c r="C129" s="151"/>
      <c r="D129" s="132">
        <v>0</v>
      </c>
      <c r="E129" s="132">
        <v>0</v>
      </c>
      <c r="F129" s="132">
        <f t="shared" si="17"/>
        <v>0</v>
      </c>
      <c r="G129" s="132">
        <v>0</v>
      </c>
      <c r="H129" s="132">
        <v>0</v>
      </c>
      <c r="I129" s="132">
        <f t="shared" si="13"/>
        <v>0</v>
      </c>
    </row>
    <row r="130" spans="2:9" ht="12.75">
      <c r="B130" s="150" t="s">
        <v>378</v>
      </c>
      <c r="C130" s="151"/>
      <c r="D130" s="132">
        <v>0</v>
      </c>
      <c r="E130" s="132">
        <v>672658.02</v>
      </c>
      <c r="F130" s="132">
        <f t="shared" si="17"/>
        <v>672658.02</v>
      </c>
      <c r="G130" s="132">
        <v>53160.02</v>
      </c>
      <c r="H130" s="132">
        <v>53160.02</v>
      </c>
      <c r="I130" s="132">
        <f t="shared" si="13"/>
        <v>619498</v>
      </c>
    </row>
    <row r="131" spans="2:9" ht="12.75">
      <c r="B131" s="150" t="s">
        <v>379</v>
      </c>
      <c r="C131" s="151"/>
      <c r="D131" s="132">
        <v>0</v>
      </c>
      <c r="E131" s="132">
        <v>0</v>
      </c>
      <c r="F131" s="132">
        <f t="shared" si="17"/>
        <v>0</v>
      </c>
      <c r="G131" s="132">
        <v>0</v>
      </c>
      <c r="H131" s="132">
        <v>0</v>
      </c>
      <c r="I131" s="132">
        <f t="shared" si="13"/>
        <v>0</v>
      </c>
    </row>
    <row r="132" spans="2:9" ht="12.75">
      <c r="B132" s="150" t="s">
        <v>380</v>
      </c>
      <c r="C132" s="151"/>
      <c r="D132" s="132">
        <v>0</v>
      </c>
      <c r="E132" s="132">
        <v>0</v>
      </c>
      <c r="F132" s="132">
        <f t="shared" si="17"/>
        <v>0</v>
      </c>
      <c r="G132" s="132">
        <v>0</v>
      </c>
      <c r="H132" s="132">
        <v>0</v>
      </c>
      <c r="I132" s="132">
        <f t="shared" si="13"/>
        <v>0</v>
      </c>
    </row>
    <row r="133" spans="2:9" ht="12.75">
      <c r="B133" s="150" t="s">
        <v>381</v>
      </c>
      <c r="C133" s="151"/>
      <c r="D133" s="132">
        <v>0</v>
      </c>
      <c r="E133" s="132">
        <v>0</v>
      </c>
      <c r="F133" s="132">
        <f t="shared" si="17"/>
        <v>0</v>
      </c>
      <c r="G133" s="132">
        <v>0</v>
      </c>
      <c r="H133" s="132">
        <v>0</v>
      </c>
      <c r="I133" s="132">
        <f t="shared" si="13"/>
        <v>0</v>
      </c>
    </row>
    <row r="134" spans="2:9" ht="12.75">
      <c r="B134" s="148" t="s">
        <v>382</v>
      </c>
      <c r="C134" s="149"/>
      <c r="D134" s="132">
        <f>SUM(D135:D137)</f>
        <v>211395152</v>
      </c>
      <c r="E134" s="132">
        <f>SUM(E135:E137)</f>
        <v>421189673.87</v>
      </c>
      <c r="F134" s="132">
        <f>SUM(F135:F137)</f>
        <v>632584825.87</v>
      </c>
      <c r="G134" s="132">
        <f>SUM(G135:G137)</f>
        <v>349558093.23</v>
      </c>
      <c r="H134" s="132">
        <f>SUM(H135:H137)</f>
        <v>341680459.47</v>
      </c>
      <c r="I134" s="132">
        <f t="shared" si="13"/>
        <v>283026732.64</v>
      </c>
    </row>
    <row r="135" spans="2:9" ht="12.75">
      <c r="B135" s="150" t="s">
        <v>383</v>
      </c>
      <c r="C135" s="151"/>
      <c r="D135" s="132">
        <v>162000000</v>
      </c>
      <c r="E135" s="132">
        <v>470584825.87</v>
      </c>
      <c r="F135" s="132">
        <f>D135+E135</f>
        <v>632584825.87</v>
      </c>
      <c r="G135" s="132">
        <v>349558093.23</v>
      </c>
      <c r="H135" s="132">
        <v>341680459.47</v>
      </c>
      <c r="I135" s="132">
        <f t="shared" si="13"/>
        <v>283026732.64</v>
      </c>
    </row>
    <row r="136" spans="2:9" ht="12.75">
      <c r="B136" s="150" t="s">
        <v>384</v>
      </c>
      <c r="C136" s="151"/>
      <c r="D136" s="132">
        <v>49395152</v>
      </c>
      <c r="E136" s="132">
        <v>-49395152</v>
      </c>
      <c r="F136" s="132">
        <f>D136+E136</f>
        <v>0</v>
      </c>
      <c r="G136" s="132">
        <v>0</v>
      </c>
      <c r="H136" s="132">
        <v>0</v>
      </c>
      <c r="I136" s="132">
        <f t="shared" si="13"/>
        <v>0</v>
      </c>
    </row>
    <row r="137" spans="2:9" ht="12.75">
      <c r="B137" s="150" t="s">
        <v>385</v>
      </c>
      <c r="C137" s="151"/>
      <c r="D137" s="132">
        <v>0</v>
      </c>
      <c r="E137" s="132">
        <v>0</v>
      </c>
      <c r="F137" s="132">
        <f>D137+E137</f>
        <v>0</v>
      </c>
      <c r="G137" s="132">
        <v>0</v>
      </c>
      <c r="H137" s="132">
        <v>0</v>
      </c>
      <c r="I137" s="132">
        <f t="shared" si="13"/>
        <v>0</v>
      </c>
    </row>
    <row r="138" spans="2:9" ht="12.75">
      <c r="B138" s="148" t="s">
        <v>386</v>
      </c>
      <c r="C138" s="149"/>
      <c r="D138" s="132">
        <f>SUM(D139:D146)</f>
        <v>0</v>
      </c>
      <c r="E138" s="132">
        <f>SUM(E139:E146)</f>
        <v>0</v>
      </c>
      <c r="F138" s="132">
        <f>F139+F140+F141+F142+F143+F145+F146</f>
        <v>0</v>
      </c>
      <c r="G138" s="132">
        <f>SUM(G139:G146)</f>
        <v>0</v>
      </c>
      <c r="H138" s="132">
        <f>SUM(H139:H146)</f>
        <v>0</v>
      </c>
      <c r="I138" s="132">
        <f t="shared" si="13"/>
        <v>0</v>
      </c>
    </row>
    <row r="139" spans="2:9" ht="12.75">
      <c r="B139" s="150" t="s">
        <v>387</v>
      </c>
      <c r="C139" s="151"/>
      <c r="D139" s="132">
        <v>0</v>
      </c>
      <c r="E139" s="132">
        <v>0</v>
      </c>
      <c r="F139" s="132">
        <f>D139+E139</f>
        <v>0</v>
      </c>
      <c r="G139" s="132">
        <v>0</v>
      </c>
      <c r="H139" s="132">
        <v>0</v>
      </c>
      <c r="I139" s="132">
        <f t="shared" si="13"/>
        <v>0</v>
      </c>
    </row>
    <row r="140" spans="2:9" ht="12.75">
      <c r="B140" s="150" t="s">
        <v>388</v>
      </c>
      <c r="C140" s="151"/>
      <c r="D140" s="132">
        <v>0</v>
      </c>
      <c r="E140" s="132">
        <v>0</v>
      </c>
      <c r="F140" s="132">
        <f aca="true" t="shared" si="18" ref="F140:F146">D140+E140</f>
        <v>0</v>
      </c>
      <c r="G140" s="132">
        <v>0</v>
      </c>
      <c r="H140" s="132">
        <v>0</v>
      </c>
      <c r="I140" s="132">
        <f t="shared" si="13"/>
        <v>0</v>
      </c>
    </row>
    <row r="141" spans="2:9" ht="12.75">
      <c r="B141" s="150" t="s">
        <v>389</v>
      </c>
      <c r="C141" s="151"/>
      <c r="D141" s="132">
        <v>0</v>
      </c>
      <c r="E141" s="132">
        <v>0</v>
      </c>
      <c r="F141" s="132">
        <f t="shared" si="18"/>
        <v>0</v>
      </c>
      <c r="G141" s="132">
        <v>0</v>
      </c>
      <c r="H141" s="132">
        <v>0</v>
      </c>
      <c r="I141" s="132">
        <f t="shared" si="13"/>
        <v>0</v>
      </c>
    </row>
    <row r="142" spans="2:9" ht="12.75">
      <c r="B142" s="150" t="s">
        <v>390</v>
      </c>
      <c r="C142" s="151"/>
      <c r="D142" s="132">
        <v>0</v>
      </c>
      <c r="E142" s="132">
        <v>0</v>
      </c>
      <c r="F142" s="132">
        <f t="shared" si="18"/>
        <v>0</v>
      </c>
      <c r="G142" s="132">
        <v>0</v>
      </c>
      <c r="H142" s="132">
        <v>0</v>
      </c>
      <c r="I142" s="132">
        <f t="shared" si="13"/>
        <v>0</v>
      </c>
    </row>
    <row r="143" spans="2:9" ht="12.75">
      <c r="B143" s="150" t="s">
        <v>391</v>
      </c>
      <c r="C143" s="151"/>
      <c r="D143" s="132">
        <v>0</v>
      </c>
      <c r="E143" s="132">
        <v>0</v>
      </c>
      <c r="F143" s="132">
        <f t="shared" si="18"/>
        <v>0</v>
      </c>
      <c r="G143" s="132">
        <v>0</v>
      </c>
      <c r="H143" s="132">
        <v>0</v>
      </c>
      <c r="I143" s="132">
        <f t="shared" si="13"/>
        <v>0</v>
      </c>
    </row>
    <row r="144" spans="2:9" ht="12.75">
      <c r="B144" s="150" t="s">
        <v>392</v>
      </c>
      <c r="C144" s="151"/>
      <c r="D144" s="132">
        <v>0</v>
      </c>
      <c r="E144" s="132">
        <v>0</v>
      </c>
      <c r="F144" s="132">
        <f t="shared" si="18"/>
        <v>0</v>
      </c>
      <c r="G144" s="132">
        <v>0</v>
      </c>
      <c r="H144" s="132">
        <v>0</v>
      </c>
      <c r="I144" s="132">
        <f t="shared" si="13"/>
        <v>0</v>
      </c>
    </row>
    <row r="145" spans="2:9" ht="12.75">
      <c r="B145" s="150" t="s">
        <v>393</v>
      </c>
      <c r="C145" s="151"/>
      <c r="D145" s="132">
        <v>0</v>
      </c>
      <c r="E145" s="132">
        <v>0</v>
      </c>
      <c r="F145" s="132">
        <f t="shared" si="18"/>
        <v>0</v>
      </c>
      <c r="G145" s="132">
        <v>0</v>
      </c>
      <c r="H145" s="132">
        <v>0</v>
      </c>
      <c r="I145" s="132">
        <f t="shared" si="13"/>
        <v>0</v>
      </c>
    </row>
    <row r="146" spans="2:9" ht="12.75">
      <c r="B146" s="150" t="s">
        <v>394</v>
      </c>
      <c r="C146" s="151"/>
      <c r="D146" s="132">
        <v>0</v>
      </c>
      <c r="E146" s="132">
        <v>0</v>
      </c>
      <c r="F146" s="132">
        <f t="shared" si="18"/>
        <v>0</v>
      </c>
      <c r="G146" s="132">
        <v>0</v>
      </c>
      <c r="H146" s="132">
        <v>0</v>
      </c>
      <c r="I146" s="132">
        <f t="shared" si="13"/>
        <v>0</v>
      </c>
    </row>
    <row r="147" spans="2:9" ht="12.75">
      <c r="B147" s="148" t="s">
        <v>395</v>
      </c>
      <c r="C147" s="149"/>
      <c r="D147" s="132">
        <f>SUM(D148:D150)</f>
        <v>1362475880</v>
      </c>
      <c r="E147" s="132">
        <f>SUM(E148:E150)</f>
        <v>138567225.36</v>
      </c>
      <c r="F147" s="132">
        <f>SUM(F148:F150)</f>
        <v>1501043105.3600001</v>
      </c>
      <c r="G147" s="132">
        <f>SUM(G148:G150)</f>
        <v>838219707.7</v>
      </c>
      <c r="H147" s="132">
        <f>SUM(H148:H150)</f>
        <v>824473387.45</v>
      </c>
      <c r="I147" s="132">
        <f t="shared" si="13"/>
        <v>662823397.6600001</v>
      </c>
    </row>
    <row r="148" spans="2:9" ht="12.75">
      <c r="B148" s="150" t="s">
        <v>396</v>
      </c>
      <c r="C148" s="151"/>
      <c r="D148" s="132">
        <v>0</v>
      </c>
      <c r="E148" s="132">
        <v>0</v>
      </c>
      <c r="F148" s="132">
        <f>D148+E148</f>
        <v>0</v>
      </c>
      <c r="G148" s="132">
        <v>0</v>
      </c>
      <c r="H148" s="132">
        <v>0</v>
      </c>
      <c r="I148" s="132">
        <f t="shared" si="13"/>
        <v>0</v>
      </c>
    </row>
    <row r="149" spans="2:9" ht="12.75">
      <c r="B149" s="150" t="s">
        <v>397</v>
      </c>
      <c r="C149" s="151"/>
      <c r="D149" s="132">
        <v>1268210098</v>
      </c>
      <c r="E149" s="132">
        <v>0</v>
      </c>
      <c r="F149" s="132">
        <f>D149+E149</f>
        <v>1268210098</v>
      </c>
      <c r="G149" s="132">
        <v>697941474.36</v>
      </c>
      <c r="H149" s="132">
        <v>697941474.36</v>
      </c>
      <c r="I149" s="132">
        <f t="shared" si="13"/>
        <v>570268623.64</v>
      </c>
    </row>
    <row r="150" spans="2:9" ht="12.75">
      <c r="B150" s="150" t="s">
        <v>398</v>
      </c>
      <c r="C150" s="151"/>
      <c r="D150" s="132">
        <v>94265782</v>
      </c>
      <c r="E150" s="132">
        <v>138567225.36</v>
      </c>
      <c r="F150" s="132">
        <f>D150+E150</f>
        <v>232833007.36</v>
      </c>
      <c r="G150" s="132">
        <v>140278233.34</v>
      </c>
      <c r="H150" s="132">
        <v>126531913.09</v>
      </c>
      <c r="I150" s="132">
        <f aca="true" t="shared" si="19" ref="I150:I158">F150-G150</f>
        <v>92554774.02000001</v>
      </c>
    </row>
    <row r="151" spans="2:9" ht="12.75">
      <c r="B151" s="148" t="s">
        <v>399</v>
      </c>
      <c r="C151" s="149"/>
      <c r="D151" s="132">
        <f>SUM(D152:D158)</f>
        <v>234325298</v>
      </c>
      <c r="E151" s="132">
        <f>SUM(E152:E158)</f>
        <v>0</v>
      </c>
      <c r="F151" s="132">
        <f>SUM(F152:F158)</f>
        <v>234325298</v>
      </c>
      <c r="G151" s="132">
        <f>SUM(G152:G158)</f>
        <v>71934904.85</v>
      </c>
      <c r="H151" s="132">
        <f>SUM(H152:H158)</f>
        <v>71934904.85</v>
      </c>
      <c r="I151" s="132">
        <f t="shared" si="19"/>
        <v>162390393.15</v>
      </c>
    </row>
    <row r="152" spans="2:9" ht="12.75">
      <c r="B152" s="150" t="s">
        <v>400</v>
      </c>
      <c r="C152" s="151"/>
      <c r="D152" s="132">
        <v>77285736</v>
      </c>
      <c r="E152" s="132">
        <v>0</v>
      </c>
      <c r="F152" s="132">
        <f>D152+E152</f>
        <v>77285736</v>
      </c>
      <c r="G152" s="132">
        <v>31623735.59</v>
      </c>
      <c r="H152" s="132">
        <v>31623735.59</v>
      </c>
      <c r="I152" s="132">
        <f t="shared" si="19"/>
        <v>45662000.41</v>
      </c>
    </row>
    <row r="153" spans="2:9" ht="12.75">
      <c r="B153" s="150" t="s">
        <v>401</v>
      </c>
      <c r="C153" s="151"/>
      <c r="D153" s="132">
        <v>157039562</v>
      </c>
      <c r="E153" s="132">
        <v>0</v>
      </c>
      <c r="F153" s="132">
        <v>157039562</v>
      </c>
      <c r="G153" s="132">
        <v>40311169.26</v>
      </c>
      <c r="H153" s="132">
        <v>40311169.26</v>
      </c>
      <c r="I153" s="132">
        <f t="shared" si="19"/>
        <v>116728392.74000001</v>
      </c>
    </row>
    <row r="154" spans="2:9" ht="12.75">
      <c r="B154" s="150" t="s">
        <v>402</v>
      </c>
      <c r="C154" s="151"/>
      <c r="D154" s="132">
        <v>0</v>
      </c>
      <c r="E154" s="132">
        <v>0</v>
      </c>
      <c r="F154" s="132">
        <f>D154+E154</f>
        <v>0</v>
      </c>
      <c r="G154" s="132">
        <v>0</v>
      </c>
      <c r="H154" s="132">
        <v>0</v>
      </c>
      <c r="I154" s="132">
        <f t="shared" si="19"/>
        <v>0</v>
      </c>
    </row>
    <row r="155" spans="2:9" ht="12.75">
      <c r="B155" s="150" t="s">
        <v>403</v>
      </c>
      <c r="C155" s="151"/>
      <c r="D155" s="132">
        <v>0</v>
      </c>
      <c r="E155" s="132">
        <v>0</v>
      </c>
      <c r="F155" s="132">
        <f>D155+E155</f>
        <v>0</v>
      </c>
      <c r="G155" s="132">
        <v>0</v>
      </c>
      <c r="H155" s="132">
        <v>0</v>
      </c>
      <c r="I155" s="132">
        <f t="shared" si="19"/>
        <v>0</v>
      </c>
    </row>
    <row r="156" spans="2:9" ht="12.75">
      <c r="B156" s="150" t="s">
        <v>404</v>
      </c>
      <c r="C156" s="151"/>
      <c r="D156" s="132">
        <v>0</v>
      </c>
      <c r="E156" s="132">
        <v>0</v>
      </c>
      <c r="F156" s="132">
        <f>D156+E156</f>
        <v>0</v>
      </c>
      <c r="G156" s="132">
        <v>0</v>
      </c>
      <c r="H156" s="132">
        <v>0</v>
      </c>
      <c r="I156" s="132">
        <f t="shared" si="19"/>
        <v>0</v>
      </c>
    </row>
    <row r="157" spans="2:9" ht="12.75">
      <c r="B157" s="150" t="s">
        <v>405</v>
      </c>
      <c r="C157" s="151"/>
      <c r="D157" s="132">
        <v>0</v>
      </c>
      <c r="E157" s="132">
        <v>0</v>
      </c>
      <c r="F157" s="132">
        <f>D157+E157</f>
        <v>0</v>
      </c>
      <c r="G157" s="132">
        <v>0</v>
      </c>
      <c r="H157" s="132">
        <v>0</v>
      </c>
      <c r="I157" s="132">
        <f t="shared" si="19"/>
        <v>0</v>
      </c>
    </row>
    <row r="158" spans="2:9" ht="12.75">
      <c r="B158" s="150" t="s">
        <v>406</v>
      </c>
      <c r="C158" s="151"/>
      <c r="D158" s="132">
        <v>0</v>
      </c>
      <c r="E158" s="132">
        <v>0</v>
      </c>
      <c r="F158" s="132">
        <f>D158+E158</f>
        <v>0</v>
      </c>
      <c r="G158" s="132">
        <v>0</v>
      </c>
      <c r="H158" s="132">
        <v>0</v>
      </c>
      <c r="I158" s="132">
        <f t="shared" si="19"/>
        <v>0</v>
      </c>
    </row>
    <row r="159" spans="2:9" ht="12.75">
      <c r="B159" s="148"/>
      <c r="C159" s="149"/>
      <c r="D159" s="132"/>
      <c r="E159" s="125"/>
      <c r="F159" s="125"/>
      <c r="G159" s="125"/>
      <c r="H159" s="125"/>
      <c r="I159" s="125"/>
    </row>
    <row r="160" spans="2:9" ht="12.75">
      <c r="B160" s="162" t="s">
        <v>408</v>
      </c>
      <c r="C160" s="163"/>
      <c r="D160" s="147">
        <f aca="true" t="shared" si="20" ref="D160:I160">D10+D85</f>
        <v>19645122596</v>
      </c>
      <c r="E160" s="164">
        <f t="shared" si="20"/>
        <v>1103751437.92</v>
      </c>
      <c r="F160" s="147">
        <f t="shared" si="20"/>
        <v>20748874033.920002</v>
      </c>
      <c r="G160" s="147">
        <f t="shared" si="20"/>
        <v>10490598748.56</v>
      </c>
      <c r="H160" s="147">
        <f t="shared" si="20"/>
        <v>10285027377.48</v>
      </c>
      <c r="I160" s="147">
        <f t="shared" si="20"/>
        <v>10258275285.36</v>
      </c>
    </row>
    <row r="161" spans="2:9" ht="13.5" thickBot="1">
      <c r="B161" s="165"/>
      <c r="C161" s="166"/>
      <c r="D161" s="167"/>
      <c r="E161" s="141"/>
      <c r="F161" s="141"/>
      <c r="G161" s="141"/>
      <c r="H161" s="141"/>
      <c r="I161" s="14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I19 F19 F59:F63 F29 I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47" t="s">
        <v>120</v>
      </c>
      <c r="C2" s="248"/>
      <c r="D2" s="248"/>
      <c r="E2" s="248"/>
      <c r="F2" s="248"/>
      <c r="G2" s="248"/>
      <c r="H2" s="249"/>
    </row>
    <row r="3" spans="2:8" ht="12.75">
      <c r="B3" s="204" t="s">
        <v>327</v>
      </c>
      <c r="C3" s="205"/>
      <c r="D3" s="205"/>
      <c r="E3" s="205"/>
      <c r="F3" s="205"/>
      <c r="G3" s="205"/>
      <c r="H3" s="206"/>
    </row>
    <row r="4" spans="2:8" ht="12.75">
      <c r="B4" s="204" t="s">
        <v>409</v>
      </c>
      <c r="C4" s="205"/>
      <c r="D4" s="205"/>
      <c r="E4" s="205"/>
      <c r="F4" s="205"/>
      <c r="G4" s="205"/>
      <c r="H4" s="206"/>
    </row>
    <row r="5" spans="2:8" ht="12.75">
      <c r="B5" s="204" t="s">
        <v>189</v>
      </c>
      <c r="C5" s="205"/>
      <c r="D5" s="205"/>
      <c r="E5" s="205"/>
      <c r="F5" s="205"/>
      <c r="G5" s="205"/>
      <c r="H5" s="206"/>
    </row>
    <row r="6" spans="2:8" ht="13.5" thickBot="1">
      <c r="B6" s="207" t="s">
        <v>1</v>
      </c>
      <c r="C6" s="208"/>
      <c r="D6" s="208"/>
      <c r="E6" s="208"/>
      <c r="F6" s="208"/>
      <c r="G6" s="208"/>
      <c r="H6" s="209"/>
    </row>
    <row r="7" spans="2:8" ht="13.5" thickBot="1">
      <c r="B7" s="234" t="s">
        <v>2</v>
      </c>
      <c r="C7" s="250" t="s">
        <v>329</v>
      </c>
      <c r="D7" s="251"/>
      <c r="E7" s="251"/>
      <c r="F7" s="251"/>
      <c r="G7" s="252"/>
      <c r="H7" s="234" t="s">
        <v>330</v>
      </c>
    </row>
    <row r="8" spans="2:8" ht="26.25" thickBot="1">
      <c r="B8" s="235"/>
      <c r="C8" s="32" t="s">
        <v>220</v>
      </c>
      <c r="D8" s="32" t="s">
        <v>262</v>
      </c>
      <c r="E8" s="32" t="s">
        <v>263</v>
      </c>
      <c r="F8" s="32" t="s">
        <v>218</v>
      </c>
      <c r="G8" s="32" t="s">
        <v>237</v>
      </c>
      <c r="H8" s="235"/>
    </row>
    <row r="9" spans="2:8" ht="12.75">
      <c r="B9" s="168" t="s">
        <v>410</v>
      </c>
      <c r="C9" s="169">
        <f aca="true" t="shared" si="0" ref="C9:H9">+C10+C11+C27+C28+C29</f>
        <v>8291955867</v>
      </c>
      <c r="D9" s="169">
        <f t="shared" si="0"/>
        <v>127657467.49000001</v>
      </c>
      <c r="E9" s="169">
        <f t="shared" si="0"/>
        <v>8419613334.49</v>
      </c>
      <c r="F9" s="169">
        <f t="shared" si="0"/>
        <v>4207976733.86</v>
      </c>
      <c r="G9" s="169">
        <f t="shared" si="0"/>
        <v>4107593116.0200005</v>
      </c>
      <c r="H9" s="169">
        <f t="shared" si="0"/>
        <v>4211636600.6299996</v>
      </c>
    </row>
    <row r="10" spans="2:8" ht="12.75" customHeight="1">
      <c r="B10" s="170" t="s">
        <v>411</v>
      </c>
      <c r="C10" s="171">
        <v>277184439</v>
      </c>
      <c r="D10" s="171">
        <v>0</v>
      </c>
      <c r="E10" s="171">
        <f>C10+D10</f>
        <v>277184439</v>
      </c>
      <c r="F10" s="171">
        <v>143687087.66</v>
      </c>
      <c r="G10" s="171">
        <v>134136954.68</v>
      </c>
      <c r="H10" s="172">
        <f>E10-F10</f>
        <v>133497351.34</v>
      </c>
    </row>
    <row r="11" spans="2:8" ht="12.75">
      <c r="B11" s="170" t="s">
        <v>412</v>
      </c>
      <c r="C11" s="173">
        <f>SUM(C12:C26)</f>
        <v>5315319266</v>
      </c>
      <c r="D11" s="173">
        <f>SUM(D12:D26)</f>
        <v>66157467.49000001</v>
      </c>
      <c r="E11" s="173">
        <f>SUM(E12:E26)</f>
        <v>5381476733.49</v>
      </c>
      <c r="F11" s="173">
        <f>SUM(F12:F26)</f>
        <v>2479539598.74</v>
      </c>
      <c r="G11" s="173">
        <f>SUM(G12:G26)</f>
        <v>2392599272.96</v>
      </c>
      <c r="H11" s="172">
        <f aca="true" t="shared" si="1" ref="H11:H29">E11-F11</f>
        <v>2901937134.75</v>
      </c>
    </row>
    <row r="12" spans="2:8" ht="12.75">
      <c r="B12" s="174" t="s">
        <v>413</v>
      </c>
      <c r="C12" s="17">
        <v>68611489.48</v>
      </c>
      <c r="D12" s="17">
        <v>-644245.86</v>
      </c>
      <c r="E12" s="17">
        <f>+C12+D12</f>
        <v>67967243.62</v>
      </c>
      <c r="F12" s="17">
        <v>30510721.54</v>
      </c>
      <c r="G12" s="17">
        <v>28889531.7</v>
      </c>
      <c r="H12" s="153">
        <f t="shared" si="1"/>
        <v>37456522.080000006</v>
      </c>
    </row>
    <row r="13" spans="2:8" ht="12.75">
      <c r="B13" s="174" t="s">
        <v>414</v>
      </c>
      <c r="C13" s="17">
        <v>282605857.41</v>
      </c>
      <c r="D13" s="17">
        <v>-1481795.73</v>
      </c>
      <c r="E13" s="17">
        <f aca="true" t="shared" si="2" ref="E13:E29">+C13+D13</f>
        <v>281124061.68</v>
      </c>
      <c r="F13" s="17">
        <v>112243681.18</v>
      </c>
      <c r="G13" s="17">
        <v>110788108.14</v>
      </c>
      <c r="H13" s="153">
        <f t="shared" si="1"/>
        <v>168880380.5</v>
      </c>
    </row>
    <row r="14" spans="2:8" ht="12.75">
      <c r="B14" s="174" t="s">
        <v>415</v>
      </c>
      <c r="C14" s="17">
        <v>414915516.05</v>
      </c>
      <c r="D14" s="17">
        <v>-4221686.59</v>
      </c>
      <c r="E14" s="17">
        <f t="shared" si="2"/>
        <v>410693829.46000004</v>
      </c>
      <c r="F14" s="17">
        <v>165483842.41</v>
      </c>
      <c r="G14" s="17">
        <v>163413129.35</v>
      </c>
      <c r="H14" s="153">
        <f t="shared" si="1"/>
        <v>245209987.05000004</v>
      </c>
    </row>
    <row r="15" spans="2:8" ht="12.75">
      <c r="B15" s="174" t="s">
        <v>416</v>
      </c>
      <c r="C15" s="17">
        <f>552591607.7</f>
        <v>552591607.7</v>
      </c>
      <c r="D15" s="17">
        <v>3489941.02</v>
      </c>
      <c r="E15" s="17">
        <f t="shared" si="2"/>
        <v>556081548.72</v>
      </c>
      <c r="F15" s="17">
        <v>234282829.86</v>
      </c>
      <c r="G15" s="17">
        <v>231417993.63</v>
      </c>
      <c r="H15" s="153">
        <f t="shared" si="1"/>
        <v>321798718.86</v>
      </c>
    </row>
    <row r="16" spans="2:8" ht="12.75" customHeight="1">
      <c r="B16" s="174" t="s">
        <v>417</v>
      </c>
      <c r="C16" s="17">
        <f>62030268.36</f>
        <v>62030268.36</v>
      </c>
      <c r="D16" s="17">
        <v>330472.6</v>
      </c>
      <c r="E16" s="17">
        <f t="shared" si="2"/>
        <v>62360740.96</v>
      </c>
      <c r="F16" s="17">
        <v>23736319.64</v>
      </c>
      <c r="G16" s="17">
        <v>23614521.72</v>
      </c>
      <c r="H16" s="153">
        <f t="shared" si="1"/>
        <v>38624421.32</v>
      </c>
    </row>
    <row r="17" spans="2:8" ht="12.75">
      <c r="B17" s="174" t="s">
        <v>418</v>
      </c>
      <c r="C17" s="17">
        <f>831139502.63</f>
        <v>831139502.63</v>
      </c>
      <c r="D17" s="17">
        <v>-35162055.39</v>
      </c>
      <c r="E17" s="17">
        <f t="shared" si="2"/>
        <v>795977447.24</v>
      </c>
      <c r="F17" s="17">
        <v>294583674.36</v>
      </c>
      <c r="G17" s="17">
        <v>271656600.36</v>
      </c>
      <c r="H17" s="153">
        <f t="shared" si="1"/>
        <v>501393772.88</v>
      </c>
    </row>
    <row r="18" spans="2:8" ht="12.75">
      <c r="B18" s="174" t="s">
        <v>419</v>
      </c>
      <c r="C18" s="17">
        <v>43382880.14</v>
      </c>
      <c r="D18" s="17">
        <v>1232257.9</v>
      </c>
      <c r="E18" s="17">
        <f t="shared" si="2"/>
        <v>44615138.04</v>
      </c>
      <c r="F18" s="17">
        <v>17894102.42</v>
      </c>
      <c r="G18" s="17">
        <v>17780584.72</v>
      </c>
      <c r="H18" s="153">
        <f t="shared" si="1"/>
        <v>26721035.619999997</v>
      </c>
    </row>
    <row r="19" spans="2:8" ht="12.75">
      <c r="B19" s="174" t="s">
        <v>420</v>
      </c>
      <c r="C19" s="17">
        <v>48929826.57</v>
      </c>
      <c r="D19" s="17">
        <v>971469.33</v>
      </c>
      <c r="E19" s="17">
        <f t="shared" si="2"/>
        <v>49901295.9</v>
      </c>
      <c r="F19" s="17">
        <v>19813248.16</v>
      </c>
      <c r="G19" s="17">
        <v>18640471.22</v>
      </c>
      <c r="H19" s="153">
        <f t="shared" si="1"/>
        <v>30088047.74</v>
      </c>
    </row>
    <row r="20" spans="2:8" ht="12.75" customHeight="1">
      <c r="B20" s="174" t="s">
        <v>421</v>
      </c>
      <c r="C20" s="17">
        <v>98028836.31</v>
      </c>
      <c r="D20" s="17">
        <v>-3453549.68</v>
      </c>
      <c r="E20" s="17">
        <f t="shared" si="2"/>
        <v>94575286.63</v>
      </c>
      <c r="F20" s="17">
        <v>38937034.48</v>
      </c>
      <c r="G20" s="17">
        <v>38857535.43</v>
      </c>
      <c r="H20" s="153">
        <f t="shared" si="1"/>
        <v>55638252.15</v>
      </c>
    </row>
    <row r="21" spans="2:8" ht="12.75">
      <c r="B21" s="174" t="s">
        <v>422</v>
      </c>
      <c r="C21" s="17">
        <f>135746293.22</f>
        <v>135746293.22</v>
      </c>
      <c r="D21" s="17">
        <v>-780901.37</v>
      </c>
      <c r="E21" s="17">
        <f t="shared" si="2"/>
        <v>134965391.85</v>
      </c>
      <c r="F21" s="17">
        <v>64651546.78</v>
      </c>
      <c r="G21" s="17">
        <v>63220266.9</v>
      </c>
      <c r="H21" s="153">
        <f t="shared" si="1"/>
        <v>70313845.07</v>
      </c>
    </row>
    <row r="22" spans="2:8" ht="12.75">
      <c r="B22" s="174" t="s">
        <v>423</v>
      </c>
      <c r="C22" s="17">
        <f>303943903.25</f>
        <v>303943903.25</v>
      </c>
      <c r="D22" s="17">
        <v>8455483.49</v>
      </c>
      <c r="E22" s="17">
        <f t="shared" si="2"/>
        <v>312399386.74</v>
      </c>
      <c r="F22" s="17">
        <v>129885008.98</v>
      </c>
      <c r="G22" s="17">
        <v>125588697.09</v>
      </c>
      <c r="H22" s="153">
        <f t="shared" si="1"/>
        <v>182514377.76</v>
      </c>
    </row>
    <row r="23" spans="2:8" ht="12.75">
      <c r="B23" s="174" t="s">
        <v>424</v>
      </c>
      <c r="C23" s="17">
        <f>644479862.04</f>
        <v>644479862.04</v>
      </c>
      <c r="D23" s="17">
        <v>-1816249.33</v>
      </c>
      <c r="E23" s="17">
        <f t="shared" si="2"/>
        <v>642663612.7099999</v>
      </c>
      <c r="F23" s="17">
        <v>274001790.34</v>
      </c>
      <c r="G23" s="17">
        <v>257552569.84</v>
      </c>
      <c r="H23" s="153">
        <f t="shared" si="1"/>
        <v>368661822.36999995</v>
      </c>
    </row>
    <row r="24" spans="2:8" ht="12.75">
      <c r="B24" s="174" t="s">
        <v>425</v>
      </c>
      <c r="C24" s="17">
        <f>377333038.13</f>
        <v>377333038.13</v>
      </c>
      <c r="D24" s="17">
        <v>28345658.95</v>
      </c>
      <c r="E24" s="17">
        <f t="shared" si="2"/>
        <v>405678697.08</v>
      </c>
      <c r="F24" s="17">
        <v>265035506.63</v>
      </c>
      <c r="G24" s="17">
        <v>246687809.36</v>
      </c>
      <c r="H24" s="153">
        <f t="shared" si="1"/>
        <v>140643190.45</v>
      </c>
    </row>
    <row r="25" spans="2:8" ht="12.75">
      <c r="B25" s="174" t="s">
        <v>426</v>
      </c>
      <c r="C25" s="17">
        <f>178476999.99</f>
        <v>178476999.99</v>
      </c>
      <c r="D25" s="17">
        <v>0</v>
      </c>
      <c r="E25" s="17">
        <f t="shared" si="2"/>
        <v>178476999.99</v>
      </c>
      <c r="F25" s="17">
        <v>84182354.88</v>
      </c>
      <c r="G25" s="17">
        <v>84182354.88</v>
      </c>
      <c r="H25" s="153">
        <f t="shared" si="1"/>
        <v>94294645.11000001</v>
      </c>
    </row>
    <row r="26" spans="2:8" ht="12.75">
      <c r="B26" s="174" t="s">
        <v>427</v>
      </c>
      <c r="C26" s="17">
        <f>1273103384.72</f>
        <v>1273103384.72</v>
      </c>
      <c r="D26" s="17">
        <v>70892668.15</v>
      </c>
      <c r="E26" s="17">
        <f t="shared" si="2"/>
        <v>1343996052.8700001</v>
      </c>
      <c r="F26" s="17">
        <v>724297937.08</v>
      </c>
      <c r="G26" s="17">
        <v>710309098.62</v>
      </c>
      <c r="H26" s="153">
        <f t="shared" si="1"/>
        <v>619698115.7900001</v>
      </c>
    </row>
    <row r="27" spans="2:8" ht="12.75">
      <c r="B27" s="170" t="s">
        <v>428</v>
      </c>
      <c r="C27" s="173">
        <v>325000000</v>
      </c>
      <c r="D27" s="173">
        <v>61500000</v>
      </c>
      <c r="E27" s="173">
        <f t="shared" si="2"/>
        <v>386500000</v>
      </c>
      <c r="F27" s="173">
        <v>177926294.78</v>
      </c>
      <c r="G27" s="173">
        <v>177926294.78</v>
      </c>
      <c r="H27" s="172">
        <f t="shared" si="1"/>
        <v>208573705.22</v>
      </c>
    </row>
    <row r="28" spans="2:8" ht="12.75">
      <c r="B28" s="170" t="s">
        <v>429</v>
      </c>
      <c r="C28" s="173">
        <v>481540790</v>
      </c>
      <c r="D28" s="173">
        <v>0</v>
      </c>
      <c r="E28" s="173">
        <f t="shared" si="2"/>
        <v>481540790</v>
      </c>
      <c r="F28" s="173">
        <v>286491029.05</v>
      </c>
      <c r="G28" s="173">
        <v>283085574.15</v>
      </c>
      <c r="H28" s="172">
        <f t="shared" si="1"/>
        <v>195049760.95</v>
      </c>
    </row>
    <row r="29" spans="2:8" ht="12.75">
      <c r="B29" s="170" t="s">
        <v>430</v>
      </c>
      <c r="C29" s="173">
        <v>1892911372</v>
      </c>
      <c r="D29" s="173">
        <v>0</v>
      </c>
      <c r="E29" s="173">
        <f t="shared" si="2"/>
        <v>1892911372</v>
      </c>
      <c r="F29" s="173">
        <v>1120332723.63</v>
      </c>
      <c r="G29" s="173">
        <v>1119845019.45</v>
      </c>
      <c r="H29" s="172">
        <f t="shared" si="1"/>
        <v>772578648.3699999</v>
      </c>
    </row>
    <row r="30" spans="2:8" ht="12.75">
      <c r="B30" s="175"/>
      <c r="C30" s="17"/>
      <c r="D30" s="17"/>
      <c r="E30" s="17"/>
      <c r="F30" s="17"/>
      <c r="G30" s="17"/>
      <c r="H30" s="17"/>
    </row>
    <row r="31" spans="2:8" ht="12.75" customHeight="1">
      <c r="B31" s="176" t="s">
        <v>431</v>
      </c>
      <c r="C31" s="177">
        <f aca="true" t="shared" si="3" ref="C31:H31">SUM(C32:C47)</f>
        <v>11353166729</v>
      </c>
      <c r="D31" s="177">
        <f t="shared" si="3"/>
        <v>976093970.4299998</v>
      </c>
      <c r="E31" s="177">
        <f t="shared" si="3"/>
        <v>12329260699.43</v>
      </c>
      <c r="F31" s="177">
        <f t="shared" si="3"/>
        <v>6282622014.700001</v>
      </c>
      <c r="G31" s="177">
        <f t="shared" si="3"/>
        <v>6177434261.46</v>
      </c>
      <c r="H31" s="177">
        <f t="shared" si="3"/>
        <v>6046638684.73</v>
      </c>
    </row>
    <row r="32" spans="2:8" ht="12.75">
      <c r="B32" s="170" t="s">
        <v>432</v>
      </c>
      <c r="C32" s="24">
        <v>2754012686</v>
      </c>
      <c r="D32" s="24">
        <v>88341332.29</v>
      </c>
      <c r="E32" s="17">
        <f aca="true" t="shared" si="4" ref="E32:E47">+C32+D32</f>
        <v>2842354018.29</v>
      </c>
      <c r="F32" s="24">
        <v>1723882747.65</v>
      </c>
      <c r="G32" s="24">
        <v>1697865369.63</v>
      </c>
      <c r="H32" s="24">
        <f>E32-F32</f>
        <v>1118471270.6399999</v>
      </c>
    </row>
    <row r="33" spans="2:8" ht="12.75">
      <c r="B33" s="170" t="s">
        <v>433</v>
      </c>
      <c r="C33" s="25">
        <v>0</v>
      </c>
      <c r="D33" s="24">
        <v>0</v>
      </c>
      <c r="E33" s="17">
        <f t="shared" si="4"/>
        <v>0</v>
      </c>
      <c r="F33" s="24">
        <v>0</v>
      </c>
      <c r="G33" s="24">
        <v>0</v>
      </c>
      <c r="H33" s="153">
        <f aca="true" t="shared" si="5" ref="H33:H47">E33-F33</f>
        <v>0</v>
      </c>
    </row>
    <row r="34" spans="2:8" ht="12.75">
      <c r="B34" s="170" t="s">
        <v>434</v>
      </c>
      <c r="C34" s="25">
        <v>0</v>
      </c>
      <c r="D34" s="24">
        <v>0</v>
      </c>
      <c r="E34" s="17">
        <f t="shared" si="4"/>
        <v>0</v>
      </c>
      <c r="F34" s="24">
        <v>0</v>
      </c>
      <c r="G34" s="24">
        <v>0</v>
      </c>
      <c r="H34" s="153">
        <f t="shared" si="5"/>
        <v>0</v>
      </c>
    </row>
    <row r="35" spans="2:8" ht="12.75">
      <c r="B35" s="170" t="s">
        <v>435</v>
      </c>
      <c r="C35" s="25">
        <v>0</v>
      </c>
      <c r="D35" s="24">
        <v>0</v>
      </c>
      <c r="E35" s="17">
        <f t="shared" si="4"/>
        <v>0</v>
      </c>
      <c r="F35" s="24">
        <v>0</v>
      </c>
      <c r="G35" s="24">
        <v>0</v>
      </c>
      <c r="H35" s="153">
        <f t="shared" si="5"/>
        <v>0</v>
      </c>
    </row>
    <row r="36" spans="2:8" ht="12.75">
      <c r="B36" s="170" t="s">
        <v>436</v>
      </c>
      <c r="C36" s="17">
        <v>239325298</v>
      </c>
      <c r="D36" s="24">
        <v>177650507.71</v>
      </c>
      <c r="E36" s="17">
        <f t="shared" si="4"/>
        <v>416975805.71000004</v>
      </c>
      <c r="F36" s="24">
        <v>176892701.55</v>
      </c>
      <c r="G36" s="24">
        <v>175770288.46</v>
      </c>
      <c r="H36" s="153">
        <f t="shared" si="5"/>
        <v>240083104.16000003</v>
      </c>
    </row>
    <row r="37" spans="2:8" ht="12.75">
      <c r="B37" s="170" t="s">
        <v>437</v>
      </c>
      <c r="C37" s="17">
        <v>99395152</v>
      </c>
      <c r="D37" s="24">
        <v>47665387.88</v>
      </c>
      <c r="E37" s="17">
        <f t="shared" si="4"/>
        <v>147060539.88</v>
      </c>
      <c r="F37" s="24">
        <v>85939853.36</v>
      </c>
      <c r="G37" s="24">
        <v>72141583.11</v>
      </c>
      <c r="H37" s="153">
        <f t="shared" si="5"/>
        <v>61120686.519999996</v>
      </c>
    </row>
    <row r="38" spans="2:8" ht="12.75">
      <c r="B38" s="170" t="s">
        <v>438</v>
      </c>
      <c r="C38" s="17">
        <v>0</v>
      </c>
      <c r="D38" s="24">
        <v>208784823.57</v>
      </c>
      <c r="E38" s="17">
        <f t="shared" si="4"/>
        <v>208784823.57</v>
      </c>
      <c r="F38" s="24">
        <v>208770023.53</v>
      </c>
      <c r="G38" s="24">
        <v>208770023.53</v>
      </c>
      <c r="H38" s="153">
        <f t="shared" si="5"/>
        <v>14800.039999991655</v>
      </c>
    </row>
    <row r="39" spans="2:8" ht="12.75">
      <c r="B39" s="170" t="s">
        <v>439</v>
      </c>
      <c r="C39" s="17">
        <v>0</v>
      </c>
      <c r="D39" s="24">
        <v>0</v>
      </c>
      <c r="E39" s="17">
        <f t="shared" si="4"/>
        <v>0</v>
      </c>
      <c r="F39" s="24">
        <v>0</v>
      </c>
      <c r="G39" s="24">
        <v>0</v>
      </c>
      <c r="H39" s="153">
        <f t="shared" si="5"/>
        <v>0</v>
      </c>
    </row>
    <row r="40" spans="2:8" ht="12.75">
      <c r="B40" s="170" t="s">
        <v>440</v>
      </c>
      <c r="C40" s="17">
        <v>0</v>
      </c>
      <c r="D40" s="24">
        <v>0</v>
      </c>
      <c r="E40" s="17">
        <f t="shared" si="4"/>
        <v>0</v>
      </c>
      <c r="F40" s="24">
        <v>0</v>
      </c>
      <c r="G40" s="24">
        <v>0</v>
      </c>
      <c r="H40" s="153">
        <f t="shared" si="5"/>
        <v>0</v>
      </c>
    </row>
    <row r="41" spans="2:8" ht="12.75">
      <c r="B41" s="170" t="s">
        <v>441</v>
      </c>
      <c r="C41" s="17">
        <v>0</v>
      </c>
      <c r="D41" s="24">
        <v>0</v>
      </c>
      <c r="E41" s="17">
        <f t="shared" si="4"/>
        <v>0</v>
      </c>
      <c r="F41" s="24">
        <v>0</v>
      </c>
      <c r="G41" s="24">
        <v>0</v>
      </c>
      <c r="H41" s="153">
        <f t="shared" si="5"/>
        <v>0</v>
      </c>
    </row>
    <row r="42" spans="2:8" ht="12.75">
      <c r="B42" s="170" t="s">
        <v>442</v>
      </c>
      <c r="C42" s="17">
        <v>15000000</v>
      </c>
      <c r="D42" s="24">
        <v>0</v>
      </c>
      <c r="E42" s="17">
        <f t="shared" si="4"/>
        <v>15000000</v>
      </c>
      <c r="F42" s="24">
        <v>0</v>
      </c>
      <c r="G42" s="24">
        <v>0</v>
      </c>
      <c r="H42" s="153">
        <f t="shared" si="5"/>
        <v>15000000</v>
      </c>
    </row>
    <row r="43" spans="2:8" ht="12.75">
      <c r="B43" s="170" t="s">
        <v>443</v>
      </c>
      <c r="C43" s="17">
        <v>162000000</v>
      </c>
      <c r="D43" s="24">
        <v>242008942.18</v>
      </c>
      <c r="E43" s="17">
        <f t="shared" si="4"/>
        <v>404008942.18</v>
      </c>
      <c r="F43" s="24">
        <v>228851377.5</v>
      </c>
      <c r="G43" s="24">
        <v>223537623</v>
      </c>
      <c r="H43" s="153">
        <f t="shared" si="5"/>
        <v>175157564.68</v>
      </c>
    </row>
    <row r="44" spans="2:8" ht="12.75">
      <c r="B44" s="170" t="s">
        <v>444</v>
      </c>
      <c r="C44" s="17">
        <v>122992212</v>
      </c>
      <c r="D44" s="24">
        <v>201.65</v>
      </c>
      <c r="E44" s="17">
        <f t="shared" si="4"/>
        <v>122992413.65</v>
      </c>
      <c r="F44" s="24">
        <v>75035812.65</v>
      </c>
      <c r="G44" s="24">
        <v>74919435.65</v>
      </c>
      <c r="H44" s="153">
        <f t="shared" si="5"/>
        <v>47956601</v>
      </c>
    </row>
    <row r="45" spans="2:8" ht="12.75">
      <c r="B45" s="170" t="s">
        <v>445</v>
      </c>
      <c r="C45" s="17">
        <v>0</v>
      </c>
      <c r="D45" s="24">
        <v>21753.66</v>
      </c>
      <c r="E45" s="17">
        <f t="shared" si="4"/>
        <v>21753.66</v>
      </c>
      <c r="F45" s="24">
        <v>21753.66</v>
      </c>
      <c r="G45" s="24">
        <v>21753.66</v>
      </c>
      <c r="H45" s="153">
        <f t="shared" si="5"/>
        <v>0</v>
      </c>
    </row>
    <row r="46" spans="2:8" ht="12.75">
      <c r="B46" s="170" t="s">
        <v>446</v>
      </c>
      <c r="C46" s="17">
        <v>200000000</v>
      </c>
      <c r="D46" s="24">
        <v>3777185.42</v>
      </c>
      <c r="E46" s="17">
        <f t="shared" si="4"/>
        <v>203777185.42</v>
      </c>
      <c r="F46" s="24">
        <v>108212126</v>
      </c>
      <c r="G46" s="24">
        <v>78212126</v>
      </c>
      <c r="H46" s="153">
        <f t="shared" si="5"/>
        <v>95565059.41999999</v>
      </c>
    </row>
    <row r="47" spans="2:8" ht="12.75">
      <c r="B47" s="170" t="s">
        <v>447</v>
      </c>
      <c r="C47" s="17">
        <f>4500000+50503893+110170470+90000000+93273992+36465477+351596613+25000000+1606375171+48255523+4925000000+419300242</f>
        <v>7760441381</v>
      </c>
      <c r="D47" s="24">
        <v>207843836.07</v>
      </c>
      <c r="E47" s="17">
        <f t="shared" si="4"/>
        <v>7968285217.07</v>
      </c>
      <c r="F47" s="24">
        <v>3675015618.8</v>
      </c>
      <c r="G47" s="24">
        <v>3646196058.42</v>
      </c>
      <c r="H47" s="153">
        <f t="shared" si="5"/>
        <v>4293269598.2699995</v>
      </c>
    </row>
    <row r="48" spans="2:8" ht="12.75">
      <c r="B48" s="175"/>
      <c r="C48" s="17"/>
      <c r="D48" s="17"/>
      <c r="E48" s="17"/>
      <c r="F48" s="17"/>
      <c r="G48" s="17"/>
      <c r="H48" s="125"/>
    </row>
    <row r="49" spans="2:8" ht="12.75">
      <c r="B49" s="168" t="s">
        <v>408</v>
      </c>
      <c r="C49" s="178">
        <f aca="true" t="shared" si="6" ref="C49:H49">C9+C31</f>
        <v>19645122596</v>
      </c>
      <c r="D49" s="177">
        <f t="shared" si="6"/>
        <v>1103751437.9199998</v>
      </c>
      <c r="E49" s="178">
        <f>E9+E31</f>
        <v>20748874033.92</v>
      </c>
      <c r="F49" s="178">
        <f t="shared" si="6"/>
        <v>10490598748.560001</v>
      </c>
      <c r="G49" s="178">
        <f t="shared" si="6"/>
        <v>10285027377.48</v>
      </c>
      <c r="H49" s="178">
        <f t="shared" si="6"/>
        <v>10258275285.359999</v>
      </c>
    </row>
    <row r="50" spans="2:8" ht="13.5" thickBot="1">
      <c r="B50" s="179"/>
      <c r="C50" s="15"/>
      <c r="D50" s="15"/>
      <c r="E50" s="15"/>
      <c r="F50" s="15"/>
      <c r="G50" s="15"/>
      <c r="H50" s="15"/>
    </row>
    <row r="53" ht="12.75">
      <c r="C53" s="12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D11 F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201" t="s">
        <v>120</v>
      </c>
      <c r="B2" s="202"/>
      <c r="C2" s="202"/>
      <c r="D2" s="202"/>
      <c r="E2" s="202"/>
      <c r="F2" s="202"/>
      <c r="G2" s="242"/>
    </row>
    <row r="3" spans="1:7" ht="12.75">
      <c r="A3" s="226" t="s">
        <v>327</v>
      </c>
      <c r="B3" s="227"/>
      <c r="C3" s="227"/>
      <c r="D3" s="227"/>
      <c r="E3" s="227"/>
      <c r="F3" s="227"/>
      <c r="G3" s="243"/>
    </row>
    <row r="4" spans="1:7" ht="12.75">
      <c r="A4" s="226" t="s">
        <v>448</v>
      </c>
      <c r="B4" s="227"/>
      <c r="C4" s="227"/>
      <c r="D4" s="227"/>
      <c r="E4" s="227"/>
      <c r="F4" s="227"/>
      <c r="G4" s="243"/>
    </row>
    <row r="5" spans="1:7" ht="12.75">
      <c r="A5" s="226" t="s">
        <v>189</v>
      </c>
      <c r="B5" s="227"/>
      <c r="C5" s="227"/>
      <c r="D5" s="227"/>
      <c r="E5" s="227"/>
      <c r="F5" s="227"/>
      <c r="G5" s="243"/>
    </row>
    <row r="6" spans="1:7" ht="13.5" thickBot="1">
      <c r="A6" s="229" t="s">
        <v>1</v>
      </c>
      <c r="B6" s="230"/>
      <c r="C6" s="230"/>
      <c r="D6" s="230"/>
      <c r="E6" s="230"/>
      <c r="F6" s="230"/>
      <c r="G6" s="244"/>
    </row>
    <row r="7" spans="1:7" ht="15.75" customHeight="1">
      <c r="A7" s="201" t="s">
        <v>2</v>
      </c>
      <c r="B7" s="247" t="s">
        <v>329</v>
      </c>
      <c r="C7" s="248"/>
      <c r="D7" s="248"/>
      <c r="E7" s="248"/>
      <c r="F7" s="249"/>
      <c r="G7" s="234" t="s">
        <v>330</v>
      </c>
    </row>
    <row r="8" spans="1:7" ht="15.75" customHeight="1" thickBot="1">
      <c r="A8" s="226"/>
      <c r="B8" s="207"/>
      <c r="C8" s="208"/>
      <c r="D8" s="208"/>
      <c r="E8" s="208"/>
      <c r="F8" s="209"/>
      <c r="G8" s="253"/>
    </row>
    <row r="9" spans="1:7" ht="26.25" thickBot="1">
      <c r="A9" s="229"/>
      <c r="B9" s="180" t="s">
        <v>220</v>
      </c>
      <c r="C9" s="76" t="s">
        <v>331</v>
      </c>
      <c r="D9" s="76" t="s">
        <v>332</v>
      </c>
      <c r="E9" s="76" t="s">
        <v>218</v>
      </c>
      <c r="F9" s="76" t="s">
        <v>237</v>
      </c>
      <c r="G9" s="235"/>
    </row>
    <row r="10" spans="1:7" ht="12.75">
      <c r="A10" s="181"/>
      <c r="B10" s="182"/>
      <c r="C10" s="182"/>
      <c r="D10" s="182"/>
      <c r="E10" s="17"/>
      <c r="F10" s="17"/>
      <c r="G10" s="182"/>
    </row>
    <row r="11" spans="1:7" ht="12.75">
      <c r="A11" s="183" t="s">
        <v>449</v>
      </c>
      <c r="B11" s="114">
        <f aca="true" t="shared" si="0" ref="B11:G11">B12+B22+B31+B42</f>
        <v>8291955867</v>
      </c>
      <c r="C11" s="114">
        <f>C12+C22+C31+C42</f>
        <v>127657467.49000014</v>
      </c>
      <c r="D11" s="114">
        <f t="shared" si="0"/>
        <v>8419613334.49</v>
      </c>
      <c r="E11" s="114">
        <f t="shared" si="0"/>
        <v>4207976733.86</v>
      </c>
      <c r="F11" s="114">
        <f t="shared" si="0"/>
        <v>4107593116.02</v>
      </c>
      <c r="G11" s="114">
        <f t="shared" si="0"/>
        <v>4211636600.6299996</v>
      </c>
    </row>
    <row r="12" spans="1:7" ht="12.75">
      <c r="A12" s="183" t="s">
        <v>450</v>
      </c>
      <c r="B12" s="114">
        <f>SUM(B13:B20)</f>
        <v>3191751880.5299997</v>
      </c>
      <c r="C12" s="114">
        <f>SUM(C13:C20)</f>
        <v>68370489.06</v>
      </c>
      <c r="D12" s="114">
        <f>SUM(D13:D20)</f>
        <v>3260122369.5899997</v>
      </c>
      <c r="E12" s="114">
        <f>SUM(E13:E20)</f>
        <v>1488928064.71</v>
      </c>
      <c r="F12" s="114">
        <f>SUM(F13:F20)</f>
        <v>1432516884.26</v>
      </c>
      <c r="G12" s="114">
        <f>D12-E12</f>
        <v>1771194304.8799996</v>
      </c>
    </row>
    <row r="13" spans="1:7" ht="12.75">
      <c r="A13" s="184" t="s">
        <v>451</v>
      </c>
      <c r="B13" s="104">
        <v>277562439</v>
      </c>
      <c r="C13" s="104">
        <v>1250000</v>
      </c>
      <c r="D13" s="104">
        <f aca="true" t="shared" si="1" ref="D13:D20">B13+C13</f>
        <v>278812439</v>
      </c>
      <c r="E13" s="104">
        <v>145315087.66</v>
      </c>
      <c r="F13" s="104">
        <v>135764954.68</v>
      </c>
      <c r="G13" s="104">
        <f aca="true" t="shared" si="2" ref="G13:G20">D13-E13</f>
        <v>133497351.34</v>
      </c>
    </row>
    <row r="14" spans="1:7" ht="12.75">
      <c r="A14" s="184" t="s">
        <v>452</v>
      </c>
      <c r="B14" s="104">
        <v>758517998.6</v>
      </c>
      <c r="C14" s="104">
        <v>60970405.129999995</v>
      </c>
      <c r="D14" s="104">
        <f t="shared" si="1"/>
        <v>819488403.73</v>
      </c>
      <c r="E14" s="104">
        <v>350431272.36</v>
      </c>
      <c r="F14" s="104">
        <v>345376888.22</v>
      </c>
      <c r="G14" s="104">
        <f t="shared" si="2"/>
        <v>469057131.37</v>
      </c>
    </row>
    <row r="15" spans="1:7" ht="12.75">
      <c r="A15" s="184" t="s">
        <v>453</v>
      </c>
      <c r="B15" s="104">
        <v>509872390.07</v>
      </c>
      <c r="C15" s="104">
        <v>-1742825.0200000005</v>
      </c>
      <c r="D15" s="104">
        <f t="shared" si="1"/>
        <v>508129565.05</v>
      </c>
      <c r="E15" s="104">
        <v>271078824.17</v>
      </c>
      <c r="F15" s="104">
        <v>267868367.07000002</v>
      </c>
      <c r="G15" s="104">
        <f t="shared" si="2"/>
        <v>237050740.88</v>
      </c>
    </row>
    <row r="16" spans="1:7" ht="12.75">
      <c r="A16" s="184" t="s">
        <v>454</v>
      </c>
      <c r="B16" s="104">
        <v>0</v>
      </c>
      <c r="C16" s="104">
        <v>0</v>
      </c>
      <c r="D16" s="104">
        <f t="shared" si="1"/>
        <v>0</v>
      </c>
      <c r="E16" s="104">
        <v>0</v>
      </c>
      <c r="F16" s="104">
        <v>0</v>
      </c>
      <c r="G16" s="104">
        <f t="shared" si="2"/>
        <v>0</v>
      </c>
    </row>
    <row r="17" spans="1:7" ht="12.75">
      <c r="A17" s="184" t="s">
        <v>455</v>
      </c>
      <c r="B17" s="104">
        <v>768981877.79</v>
      </c>
      <c r="C17" s="104">
        <v>-17851760.35</v>
      </c>
      <c r="D17" s="104">
        <f t="shared" si="1"/>
        <v>751130117.4399999</v>
      </c>
      <c r="E17" s="104">
        <v>301427072.14</v>
      </c>
      <c r="F17" s="104">
        <v>298090583.46</v>
      </c>
      <c r="G17" s="104">
        <f t="shared" si="2"/>
        <v>449703045.29999995</v>
      </c>
    </row>
    <row r="18" spans="1:7" ht="12.75">
      <c r="A18" s="184" t="s">
        <v>456</v>
      </c>
      <c r="B18" s="104">
        <v>0</v>
      </c>
      <c r="C18" s="104">
        <v>0</v>
      </c>
      <c r="D18" s="104">
        <f t="shared" si="1"/>
        <v>0</v>
      </c>
      <c r="E18" s="104">
        <v>0</v>
      </c>
      <c r="F18" s="104">
        <v>0</v>
      </c>
      <c r="G18" s="104">
        <f t="shared" si="2"/>
        <v>0</v>
      </c>
    </row>
    <row r="19" spans="1:7" ht="12.75">
      <c r="A19" s="184" t="s">
        <v>457</v>
      </c>
      <c r="B19" s="104">
        <v>630397825.66</v>
      </c>
      <c r="C19" s="104">
        <v>14490141.320000004</v>
      </c>
      <c r="D19" s="104">
        <f t="shared" si="1"/>
        <v>644887966.98</v>
      </c>
      <c r="E19" s="104">
        <v>295300113.1</v>
      </c>
      <c r="F19" s="104">
        <v>278659680.07</v>
      </c>
      <c r="G19" s="104">
        <f t="shared" si="2"/>
        <v>349587853.88</v>
      </c>
    </row>
    <row r="20" spans="1:7" ht="12.75">
      <c r="A20" s="184" t="s">
        <v>458</v>
      </c>
      <c r="B20" s="104">
        <v>246419349.41</v>
      </c>
      <c r="C20" s="104">
        <v>11254527.98</v>
      </c>
      <c r="D20" s="104">
        <f t="shared" si="1"/>
        <v>257673877.39</v>
      </c>
      <c r="E20" s="104">
        <v>125375695.28</v>
      </c>
      <c r="F20" s="104">
        <v>106756410.76</v>
      </c>
      <c r="G20" s="104">
        <f t="shared" si="2"/>
        <v>132298182.10999998</v>
      </c>
    </row>
    <row r="21" spans="1:7" ht="12.75">
      <c r="A21" s="185"/>
      <c r="B21" s="104"/>
      <c r="C21" s="104"/>
      <c r="D21" s="104"/>
      <c r="E21" s="104"/>
      <c r="F21" s="104"/>
      <c r="G21" s="104"/>
    </row>
    <row r="22" spans="1:7" ht="12.75">
      <c r="A22" s="183" t="s">
        <v>459</v>
      </c>
      <c r="B22" s="114">
        <f>SUM(B23:B29)</f>
        <v>2507202722.98</v>
      </c>
      <c r="C22" s="114">
        <f>SUM(C23:C29)</f>
        <v>34791381.42000013</v>
      </c>
      <c r="D22" s="114">
        <f>SUM(D23:D29)</f>
        <v>2541994104.4</v>
      </c>
      <c r="E22" s="114">
        <f>SUM(E23:E29)</f>
        <v>1167490295.0900002</v>
      </c>
      <c r="F22" s="114">
        <f>SUM(F23:F29)</f>
        <v>1129040510.0000005</v>
      </c>
      <c r="G22" s="114">
        <f aca="true" t="shared" si="3" ref="G22:G29">D22-E22</f>
        <v>1374503809.31</v>
      </c>
    </row>
    <row r="23" spans="1:7" ht="12.75">
      <c r="A23" s="184" t="s">
        <v>460</v>
      </c>
      <c r="B23" s="104">
        <v>29923876.48</v>
      </c>
      <c r="C23" s="104">
        <v>-1965383.89</v>
      </c>
      <c r="D23" s="104">
        <f>B23+C23</f>
        <v>27958492.59</v>
      </c>
      <c r="E23" s="104">
        <v>8990037.66</v>
      </c>
      <c r="F23" s="104">
        <v>8111453.7</v>
      </c>
      <c r="G23" s="104">
        <f t="shared" si="3"/>
        <v>18968454.93</v>
      </c>
    </row>
    <row r="24" spans="1:7" ht="12.75">
      <c r="A24" s="184" t="s">
        <v>461</v>
      </c>
      <c r="B24" s="104">
        <v>120877060.93</v>
      </c>
      <c r="C24" s="104">
        <v>10173632.699999988</v>
      </c>
      <c r="D24" s="104">
        <f aca="true" t="shared" si="4" ref="D24:D29">B24+C24</f>
        <v>131050693.63</v>
      </c>
      <c r="E24" s="104">
        <v>60517730.44</v>
      </c>
      <c r="F24" s="104">
        <v>56454517.889999926</v>
      </c>
      <c r="G24" s="104">
        <f t="shared" si="3"/>
        <v>70532963.19</v>
      </c>
    </row>
    <row r="25" spans="1:7" ht="12.75">
      <c r="A25" s="184" t="s">
        <v>462</v>
      </c>
      <c r="B25" s="104">
        <v>196798554</v>
      </c>
      <c r="C25" s="104">
        <v>1859122.4900000095</v>
      </c>
      <c r="D25" s="104">
        <f t="shared" si="4"/>
        <v>198657676.49</v>
      </c>
      <c r="E25" s="104">
        <v>117112376.25999999</v>
      </c>
      <c r="F25" s="104">
        <v>116703016.30000007</v>
      </c>
      <c r="G25" s="104">
        <f t="shared" si="3"/>
        <v>81545300.23000002</v>
      </c>
    </row>
    <row r="26" spans="1:7" ht="12.75">
      <c r="A26" s="184" t="s">
        <v>463</v>
      </c>
      <c r="B26" s="104">
        <v>205646592.62</v>
      </c>
      <c r="C26" s="104">
        <v>23910374.35</v>
      </c>
      <c r="D26" s="104">
        <f t="shared" si="4"/>
        <v>229556966.97</v>
      </c>
      <c r="E26" s="104">
        <v>114740189.72000001</v>
      </c>
      <c r="F26" s="104">
        <v>113802190.98</v>
      </c>
      <c r="G26" s="104">
        <f t="shared" si="3"/>
        <v>114816777.24999999</v>
      </c>
    </row>
    <row r="27" spans="1:7" ht="12.75">
      <c r="A27" s="184" t="s">
        <v>464</v>
      </c>
      <c r="B27" s="104">
        <v>1216791758.4</v>
      </c>
      <c r="C27" s="104">
        <v>-13241286.779999882</v>
      </c>
      <c r="D27" s="104">
        <f t="shared" si="4"/>
        <v>1203550471.6200001</v>
      </c>
      <c r="E27" s="104">
        <v>520214268.09000015</v>
      </c>
      <c r="F27" s="104">
        <v>507919149.6500006</v>
      </c>
      <c r="G27" s="104">
        <f t="shared" si="3"/>
        <v>683336203.53</v>
      </c>
    </row>
    <row r="28" spans="1:7" ht="12.75">
      <c r="A28" s="184" t="s">
        <v>465</v>
      </c>
      <c r="B28" s="104">
        <v>737164880.55</v>
      </c>
      <c r="C28" s="104">
        <v>14054922.550000012</v>
      </c>
      <c r="D28" s="104">
        <f t="shared" si="4"/>
        <v>751219803.0999999</v>
      </c>
      <c r="E28" s="104">
        <v>345915692.9200001</v>
      </c>
      <c r="F28" s="104">
        <v>326050181.48</v>
      </c>
      <c r="G28" s="104">
        <f t="shared" si="3"/>
        <v>405304110.1799998</v>
      </c>
    </row>
    <row r="29" spans="1:7" ht="12.75">
      <c r="A29" s="184" t="s">
        <v>466</v>
      </c>
      <c r="B29" s="104">
        <v>0</v>
      </c>
      <c r="C29" s="104">
        <v>0</v>
      </c>
      <c r="D29" s="104">
        <f t="shared" si="4"/>
        <v>0</v>
      </c>
      <c r="E29" s="104">
        <v>0</v>
      </c>
      <c r="F29" s="104">
        <v>0</v>
      </c>
      <c r="G29" s="104">
        <f t="shared" si="3"/>
        <v>0</v>
      </c>
    </row>
    <row r="30" spans="1:7" ht="12.75">
      <c r="A30" s="185"/>
      <c r="B30" s="104"/>
      <c r="C30" s="104"/>
      <c r="D30" s="104"/>
      <c r="E30" s="104"/>
      <c r="F30" s="104"/>
      <c r="G30" s="104"/>
    </row>
    <row r="31" spans="1:7" ht="12.75">
      <c r="A31" s="183" t="s">
        <v>467</v>
      </c>
      <c r="B31" s="114">
        <f>SUM(B32:B40)</f>
        <v>472686781.49</v>
      </c>
      <c r="C31" s="114">
        <f>SUM(C32:C40)</f>
        <v>10495597.01</v>
      </c>
      <c r="D31" s="114">
        <f>SUM(D32:D40)</f>
        <v>483182378.5</v>
      </c>
      <c r="E31" s="114">
        <f>SUM(E32:E40)</f>
        <v>253578535.85</v>
      </c>
      <c r="F31" s="114">
        <f>SUM(F32:F40)</f>
        <v>248543587.73</v>
      </c>
      <c r="G31" s="114">
        <f aca="true" t="shared" si="5" ref="G31:G40">D31-E31</f>
        <v>229603842.65</v>
      </c>
    </row>
    <row r="32" spans="1:7" ht="12.75">
      <c r="A32" s="184" t="s">
        <v>468</v>
      </c>
      <c r="B32" s="104">
        <v>121028836.31</v>
      </c>
      <c r="C32" s="104">
        <v>-3453549.68</v>
      </c>
      <c r="D32" s="104">
        <f>B32+C32</f>
        <v>117575286.63</v>
      </c>
      <c r="E32" s="104">
        <v>50184923.66</v>
      </c>
      <c r="F32" s="104">
        <v>50105424.61</v>
      </c>
      <c r="G32" s="104">
        <f t="shared" si="5"/>
        <v>67390362.97</v>
      </c>
    </row>
    <row r="33" spans="1:7" ht="12.75">
      <c r="A33" s="184" t="s">
        <v>469</v>
      </c>
      <c r="B33" s="104">
        <v>91496731.23</v>
      </c>
      <c r="C33" s="104">
        <v>1976291.83</v>
      </c>
      <c r="D33" s="104">
        <f aca="true" t="shared" si="6" ref="D33:D40">B33+C33</f>
        <v>93473023.06</v>
      </c>
      <c r="E33" s="104">
        <v>51157114.07</v>
      </c>
      <c r="F33" s="104">
        <v>50302401.75</v>
      </c>
      <c r="G33" s="104">
        <f t="shared" si="5"/>
        <v>42315908.99</v>
      </c>
    </row>
    <row r="34" spans="1:7" ht="12.75">
      <c r="A34" s="184" t="s">
        <v>470</v>
      </c>
      <c r="B34" s="104">
        <v>0</v>
      </c>
      <c r="C34" s="104">
        <v>0</v>
      </c>
      <c r="D34" s="104">
        <f t="shared" si="6"/>
        <v>0</v>
      </c>
      <c r="E34" s="104">
        <v>0</v>
      </c>
      <c r="F34" s="104">
        <v>0</v>
      </c>
      <c r="G34" s="104">
        <f t="shared" si="5"/>
        <v>0</v>
      </c>
    </row>
    <row r="35" spans="1:7" ht="12.75">
      <c r="A35" s="184" t="s">
        <v>471</v>
      </c>
      <c r="B35" s="104">
        <v>0</v>
      </c>
      <c r="C35" s="104">
        <v>0</v>
      </c>
      <c r="D35" s="104">
        <f t="shared" si="6"/>
        <v>0</v>
      </c>
      <c r="E35" s="104">
        <v>0</v>
      </c>
      <c r="F35" s="104">
        <v>0</v>
      </c>
      <c r="G35" s="104">
        <f t="shared" si="5"/>
        <v>0</v>
      </c>
    </row>
    <row r="36" spans="1:7" ht="12.75">
      <c r="A36" s="184" t="s">
        <v>472</v>
      </c>
      <c r="B36" s="104">
        <v>100868000.66</v>
      </c>
      <c r="C36" s="104">
        <v>7605037.18</v>
      </c>
      <c r="D36" s="111">
        <f t="shared" si="6"/>
        <v>108473037.84</v>
      </c>
      <c r="E36" s="104">
        <v>48108908.150000006</v>
      </c>
      <c r="F36" s="104">
        <v>48093908.150000006</v>
      </c>
      <c r="G36" s="111">
        <f t="shared" si="5"/>
        <v>60364129.69</v>
      </c>
    </row>
    <row r="37" spans="1:7" ht="12.75">
      <c r="A37" s="184" t="s">
        <v>473</v>
      </c>
      <c r="B37" s="104">
        <v>0</v>
      </c>
      <c r="C37" s="104">
        <v>0</v>
      </c>
      <c r="D37" s="104">
        <f t="shared" si="6"/>
        <v>0</v>
      </c>
      <c r="E37" s="104">
        <v>0</v>
      </c>
      <c r="F37" s="104">
        <v>0</v>
      </c>
      <c r="G37" s="104">
        <f t="shared" si="5"/>
        <v>0</v>
      </c>
    </row>
    <row r="38" spans="1:7" ht="12.75">
      <c r="A38" s="184" t="s">
        <v>474</v>
      </c>
      <c r="B38" s="104">
        <v>152610777.29</v>
      </c>
      <c r="C38" s="104">
        <v>4367817.68</v>
      </c>
      <c r="D38" s="104">
        <f t="shared" si="6"/>
        <v>156978594.97</v>
      </c>
      <c r="E38" s="104">
        <v>101086385.91</v>
      </c>
      <c r="F38" s="104">
        <v>98018390.2</v>
      </c>
      <c r="G38" s="104">
        <f t="shared" si="5"/>
        <v>55892209.06</v>
      </c>
    </row>
    <row r="39" spans="1:7" ht="12.75">
      <c r="A39" s="184" t="s">
        <v>475</v>
      </c>
      <c r="B39" s="104">
        <v>6682436</v>
      </c>
      <c r="C39" s="104">
        <v>0</v>
      </c>
      <c r="D39" s="104">
        <f t="shared" si="6"/>
        <v>6682436</v>
      </c>
      <c r="E39" s="104">
        <v>3041204.06</v>
      </c>
      <c r="F39" s="104">
        <v>2023463.02</v>
      </c>
      <c r="G39" s="104">
        <f t="shared" si="5"/>
        <v>3641231.94</v>
      </c>
    </row>
    <row r="40" spans="1:7" ht="12.75">
      <c r="A40" s="184" t="s">
        <v>476</v>
      </c>
      <c r="B40" s="104">
        <v>0</v>
      </c>
      <c r="C40" s="104">
        <v>0</v>
      </c>
      <c r="D40" s="104">
        <f t="shared" si="6"/>
        <v>0</v>
      </c>
      <c r="E40" s="104">
        <v>0</v>
      </c>
      <c r="F40" s="104">
        <v>0</v>
      </c>
      <c r="G40" s="104">
        <f t="shared" si="5"/>
        <v>0</v>
      </c>
    </row>
    <row r="41" spans="1:7" ht="12.75">
      <c r="A41" s="185"/>
      <c r="B41" s="104"/>
      <c r="C41" s="104"/>
      <c r="D41" s="104"/>
      <c r="E41" s="104"/>
      <c r="F41" s="104"/>
      <c r="G41" s="104"/>
    </row>
    <row r="42" spans="1:7" ht="12.75">
      <c r="A42" s="183" t="s">
        <v>477</v>
      </c>
      <c r="B42" s="114">
        <f>SUM(B43:B46)</f>
        <v>2120314482</v>
      </c>
      <c r="C42" s="114">
        <f>SUM(C43:C46)</f>
        <v>14000000</v>
      </c>
      <c r="D42" s="114">
        <f>SUM(D43:D46)</f>
        <v>2134314482</v>
      </c>
      <c r="E42" s="114">
        <f>SUM(E43:E46)</f>
        <v>1297979838.21</v>
      </c>
      <c r="F42" s="114">
        <f>SUM(F43:F46)</f>
        <v>1297492134.0299997</v>
      </c>
      <c r="G42" s="114">
        <f>D42-E42</f>
        <v>836334643.79</v>
      </c>
    </row>
    <row r="43" spans="1:7" ht="12.75">
      <c r="A43" s="184" t="s">
        <v>478</v>
      </c>
      <c r="B43" s="104">
        <v>227403110</v>
      </c>
      <c r="C43" s="104">
        <v>14000000</v>
      </c>
      <c r="D43" s="104">
        <f>B43+C43</f>
        <v>241403110</v>
      </c>
      <c r="E43" s="104">
        <v>177647114.58</v>
      </c>
      <c r="F43" s="104">
        <v>177647114.58</v>
      </c>
      <c r="G43" s="104">
        <f>D43-E43</f>
        <v>63755995.41999999</v>
      </c>
    </row>
    <row r="44" spans="1:7" ht="25.5">
      <c r="A44" s="186" t="s">
        <v>479</v>
      </c>
      <c r="B44" s="104">
        <v>1892911372</v>
      </c>
      <c r="C44" s="104">
        <v>0</v>
      </c>
      <c r="D44" s="104">
        <f>B44+C44</f>
        <v>1892911372</v>
      </c>
      <c r="E44" s="104">
        <v>1120332723.63</v>
      </c>
      <c r="F44" s="104">
        <v>1119845019.4499998</v>
      </c>
      <c r="G44" s="104">
        <f>D44-E44</f>
        <v>772578648.3699999</v>
      </c>
    </row>
    <row r="45" spans="1:7" ht="12.75">
      <c r="A45" s="184" t="s">
        <v>480</v>
      </c>
      <c r="B45" s="104">
        <v>0</v>
      </c>
      <c r="C45" s="104">
        <v>0</v>
      </c>
      <c r="D45" s="104">
        <f>B45+C45</f>
        <v>0</v>
      </c>
      <c r="E45" s="104">
        <v>0</v>
      </c>
      <c r="F45" s="104">
        <v>0</v>
      </c>
      <c r="G45" s="104">
        <f>D45-E45</f>
        <v>0</v>
      </c>
    </row>
    <row r="46" spans="1:7" ht="12.75">
      <c r="A46" s="184" t="s">
        <v>481</v>
      </c>
      <c r="B46" s="104">
        <v>0</v>
      </c>
      <c r="C46" s="104">
        <v>0</v>
      </c>
      <c r="D46" s="104">
        <f>B46+C46</f>
        <v>0</v>
      </c>
      <c r="E46" s="104">
        <v>0</v>
      </c>
      <c r="F46" s="104">
        <v>0</v>
      </c>
      <c r="G46" s="104">
        <f>D46-E46</f>
        <v>0</v>
      </c>
    </row>
    <row r="47" spans="1:7" ht="12.75">
      <c r="A47" s="185"/>
      <c r="B47" s="104"/>
      <c r="C47" s="104"/>
      <c r="D47" s="104"/>
      <c r="E47" s="104"/>
      <c r="F47" s="104"/>
      <c r="G47" s="104"/>
    </row>
    <row r="48" spans="1:7" ht="12.75">
      <c r="A48" s="183" t="s">
        <v>482</v>
      </c>
      <c r="B48" s="114">
        <f>B49+B59+B68+B79</f>
        <v>11353166729</v>
      </c>
      <c r="C48" s="114">
        <f>C49+C59+C68+C79</f>
        <v>976093970.43</v>
      </c>
      <c r="D48" s="114">
        <f>D49+D59+D68+D79</f>
        <v>12329260699.43</v>
      </c>
      <c r="E48" s="114">
        <f>E49+E59+E68+E79</f>
        <v>6282622014.699999</v>
      </c>
      <c r="F48" s="114">
        <f>F49+F59+F68+F79</f>
        <v>6177434261.46</v>
      </c>
      <c r="G48" s="114">
        <f aca="true" t="shared" si="7" ref="G48:G83">D48-E48</f>
        <v>6046638684.730001</v>
      </c>
    </row>
    <row r="49" spans="1:7" ht="12.75">
      <c r="A49" s="183" t="s">
        <v>450</v>
      </c>
      <c r="B49" s="114">
        <f>SUM(B50:B57)</f>
        <v>233892212</v>
      </c>
      <c r="C49" s="114">
        <f>SUM(C50:C57)</f>
        <v>44557957.31999999</v>
      </c>
      <c r="D49" s="114">
        <f>SUM(D50:D57)</f>
        <v>278450169.32</v>
      </c>
      <c r="E49" s="114">
        <f>SUM(E50:E57)</f>
        <v>148633823.82</v>
      </c>
      <c r="F49" s="114">
        <f>SUM(F50:F57)</f>
        <v>123232063.75999999</v>
      </c>
      <c r="G49" s="114">
        <f t="shared" si="7"/>
        <v>129816345.5</v>
      </c>
    </row>
    <row r="50" spans="1:7" ht="12.75">
      <c r="A50" s="184" t="s">
        <v>451</v>
      </c>
      <c r="B50" s="104">
        <v>5900000</v>
      </c>
      <c r="C50" s="104">
        <v>1101.31</v>
      </c>
      <c r="D50" s="104">
        <f>B50+C50</f>
        <v>5901101.31</v>
      </c>
      <c r="E50" s="104">
        <v>1101.31</v>
      </c>
      <c r="F50" s="104">
        <v>1101.31</v>
      </c>
      <c r="G50" s="104">
        <f t="shared" si="7"/>
        <v>5900000</v>
      </c>
    </row>
    <row r="51" spans="1:7" ht="12.75">
      <c r="A51" s="184" t="s">
        <v>452</v>
      </c>
      <c r="B51" s="104">
        <v>102600000</v>
      </c>
      <c r="C51" s="104">
        <v>13000000</v>
      </c>
      <c r="D51" s="104">
        <f aca="true" t="shared" si="8" ref="D51:D57">B51+C51</f>
        <v>115600000</v>
      </c>
      <c r="E51" s="104">
        <v>38116377</v>
      </c>
      <c r="F51" s="104">
        <v>13000000</v>
      </c>
      <c r="G51" s="104">
        <f t="shared" si="7"/>
        <v>77483623</v>
      </c>
    </row>
    <row r="52" spans="1:7" ht="12.75">
      <c r="A52" s="184" t="s">
        <v>453</v>
      </c>
      <c r="B52" s="104">
        <v>0</v>
      </c>
      <c r="C52" s="104">
        <v>6283832.9</v>
      </c>
      <c r="D52" s="104">
        <f t="shared" si="8"/>
        <v>6283832.9</v>
      </c>
      <c r="E52" s="104">
        <v>6283832.9</v>
      </c>
      <c r="F52" s="104">
        <v>6283832.9</v>
      </c>
      <c r="G52" s="104">
        <f t="shared" si="7"/>
        <v>0</v>
      </c>
    </row>
    <row r="53" spans="1:7" ht="12.75">
      <c r="A53" s="184" t="s">
        <v>454</v>
      </c>
      <c r="B53" s="104">
        <v>0</v>
      </c>
      <c r="C53" s="104">
        <v>0</v>
      </c>
      <c r="D53" s="104">
        <f t="shared" si="8"/>
        <v>0</v>
      </c>
      <c r="E53" s="104">
        <v>0</v>
      </c>
      <c r="F53" s="104">
        <v>0</v>
      </c>
      <c r="G53" s="104">
        <f t="shared" si="7"/>
        <v>0</v>
      </c>
    </row>
    <row r="54" spans="1:7" ht="12.75">
      <c r="A54" s="184" t="s">
        <v>455</v>
      </c>
      <c r="B54" s="104">
        <v>0</v>
      </c>
      <c r="C54" s="104">
        <v>0</v>
      </c>
      <c r="D54" s="104">
        <f t="shared" si="8"/>
        <v>0</v>
      </c>
      <c r="E54" s="104">
        <v>0</v>
      </c>
      <c r="F54" s="104">
        <v>0</v>
      </c>
      <c r="G54" s="104">
        <f t="shared" si="7"/>
        <v>0</v>
      </c>
    </row>
    <row r="55" spans="1:7" ht="12.75">
      <c r="A55" s="184" t="s">
        <v>456</v>
      </c>
      <c r="B55" s="104">
        <v>0</v>
      </c>
      <c r="C55" s="104">
        <v>0</v>
      </c>
      <c r="D55" s="104">
        <f t="shared" si="8"/>
        <v>0</v>
      </c>
      <c r="E55" s="104">
        <v>0</v>
      </c>
      <c r="F55" s="104">
        <v>0</v>
      </c>
      <c r="G55" s="104">
        <f t="shared" si="7"/>
        <v>0</v>
      </c>
    </row>
    <row r="56" spans="1:7" ht="12.75">
      <c r="A56" s="184" t="s">
        <v>457</v>
      </c>
      <c r="B56" s="104">
        <v>120392212</v>
      </c>
      <c r="C56" s="104">
        <v>25251269.45</v>
      </c>
      <c r="D56" s="104">
        <f t="shared" si="8"/>
        <v>145643481.45</v>
      </c>
      <c r="E56" s="104">
        <v>100170503.45</v>
      </c>
      <c r="F56" s="104">
        <v>100170503.45</v>
      </c>
      <c r="G56" s="104">
        <f t="shared" si="7"/>
        <v>45472977.999999985</v>
      </c>
    </row>
    <row r="57" spans="1:7" ht="12.75">
      <c r="A57" s="184" t="s">
        <v>458</v>
      </c>
      <c r="B57" s="104">
        <v>5000000</v>
      </c>
      <c r="C57" s="104">
        <v>21753.66</v>
      </c>
      <c r="D57" s="104">
        <f t="shared" si="8"/>
        <v>5021753.66</v>
      </c>
      <c r="E57" s="104">
        <v>4062009.16</v>
      </c>
      <c r="F57" s="104">
        <v>3776626.1</v>
      </c>
      <c r="G57" s="104">
        <f t="shared" si="7"/>
        <v>959744.5</v>
      </c>
    </row>
    <row r="58" spans="1:7" ht="12.75">
      <c r="A58" s="185"/>
      <c r="B58" s="104"/>
      <c r="C58" s="104"/>
      <c r="D58" s="104"/>
      <c r="E58" s="104"/>
      <c r="F58" s="104"/>
      <c r="G58" s="104"/>
    </row>
    <row r="59" spans="1:7" ht="12.75">
      <c r="A59" s="183" t="s">
        <v>459</v>
      </c>
      <c r="B59" s="114">
        <f>SUM(B60:B66)</f>
        <v>9565273644</v>
      </c>
      <c r="C59" s="114">
        <f>SUM(C60:C66)</f>
        <v>891967941.2499999</v>
      </c>
      <c r="D59" s="114">
        <f>SUM(D60:D66)</f>
        <v>10457241585.25</v>
      </c>
      <c r="E59" s="114">
        <f>SUM(E60:E66)</f>
        <v>5300867645.139999</v>
      </c>
      <c r="F59" s="114">
        <f>SUM(F60:F66)</f>
        <v>5221101798.66</v>
      </c>
      <c r="G59" s="114">
        <f t="shared" si="7"/>
        <v>5156373940.110001</v>
      </c>
    </row>
    <row r="60" spans="1:7" ht="12.75">
      <c r="A60" s="184" t="s">
        <v>460</v>
      </c>
      <c r="B60" s="104">
        <v>0</v>
      </c>
      <c r="C60" s="104">
        <v>0</v>
      </c>
      <c r="D60" s="104">
        <f>B60+C60</f>
        <v>0</v>
      </c>
      <c r="E60" s="104">
        <v>0</v>
      </c>
      <c r="F60" s="104">
        <v>0</v>
      </c>
      <c r="G60" s="104">
        <f t="shared" si="7"/>
        <v>0</v>
      </c>
    </row>
    <row r="61" spans="1:7" ht="12.75">
      <c r="A61" s="184" t="s">
        <v>461</v>
      </c>
      <c r="B61" s="104">
        <v>376395152</v>
      </c>
      <c r="C61" s="104">
        <v>429720571.24</v>
      </c>
      <c r="D61" s="104">
        <f aca="true" t="shared" si="9" ref="D61:D66">B61+C61</f>
        <v>806115723.24</v>
      </c>
      <c r="E61" s="104">
        <v>404028040.05</v>
      </c>
      <c r="F61" s="104">
        <v>381912192.75000006</v>
      </c>
      <c r="G61" s="104">
        <f t="shared" si="7"/>
        <v>402087683.19</v>
      </c>
    </row>
    <row r="62" spans="1:7" ht="12.75">
      <c r="A62" s="184" t="s">
        <v>462</v>
      </c>
      <c r="B62" s="104">
        <v>1606375171</v>
      </c>
      <c r="C62" s="104">
        <v>162004119.89</v>
      </c>
      <c r="D62" s="104">
        <f t="shared" si="9"/>
        <v>1768379290.8899999</v>
      </c>
      <c r="E62" s="104">
        <v>918199441.13</v>
      </c>
      <c r="F62" s="104">
        <v>914134298.28</v>
      </c>
      <c r="G62" s="104">
        <f t="shared" si="7"/>
        <v>850179849.7599999</v>
      </c>
    </row>
    <row r="63" spans="1:7" ht="12.75">
      <c r="A63" s="184" t="s">
        <v>463</v>
      </c>
      <c r="B63" s="104">
        <v>0</v>
      </c>
      <c r="C63" s="104">
        <v>42721569.11</v>
      </c>
      <c r="D63" s="104">
        <f t="shared" si="9"/>
        <v>42721569.11</v>
      </c>
      <c r="E63" s="104">
        <v>42721569.11</v>
      </c>
      <c r="F63" s="104">
        <v>42712829.11</v>
      </c>
      <c r="G63" s="104">
        <f t="shared" si="7"/>
        <v>0</v>
      </c>
    </row>
    <row r="64" spans="1:7" ht="12.75">
      <c r="A64" s="184" t="s">
        <v>464</v>
      </c>
      <c r="B64" s="104">
        <v>6851563305</v>
      </c>
      <c r="C64" s="104">
        <v>173732460.74999988</v>
      </c>
      <c r="D64" s="104">
        <f t="shared" si="9"/>
        <v>7025295765.75</v>
      </c>
      <c r="E64" s="104">
        <v>3502420140.69</v>
      </c>
      <c r="F64" s="104">
        <v>3486572257.3599997</v>
      </c>
      <c r="G64" s="104">
        <f t="shared" si="7"/>
        <v>3522875625.06</v>
      </c>
    </row>
    <row r="65" spans="1:7" ht="12.75">
      <c r="A65" s="184" t="s">
        <v>465</v>
      </c>
      <c r="B65" s="104">
        <v>730940016</v>
      </c>
      <c r="C65" s="104">
        <v>83789220.25999999</v>
      </c>
      <c r="D65" s="104">
        <f t="shared" si="9"/>
        <v>814729236.26</v>
      </c>
      <c r="E65" s="104">
        <v>433498454.15999997</v>
      </c>
      <c r="F65" s="104">
        <v>395770221.15999997</v>
      </c>
      <c r="G65" s="104">
        <f t="shared" si="7"/>
        <v>381230782.1</v>
      </c>
    </row>
    <row r="66" spans="1:7" ht="12.75">
      <c r="A66" s="184" t="s">
        <v>466</v>
      </c>
      <c r="B66" s="104">
        <v>0</v>
      </c>
      <c r="C66" s="104">
        <v>0</v>
      </c>
      <c r="D66" s="104">
        <f t="shared" si="9"/>
        <v>0</v>
      </c>
      <c r="E66" s="104">
        <v>0</v>
      </c>
      <c r="F66" s="104">
        <v>0</v>
      </c>
      <c r="G66" s="104">
        <f t="shared" si="7"/>
        <v>0</v>
      </c>
    </row>
    <row r="67" spans="1:7" ht="12.75">
      <c r="A67" s="185"/>
      <c r="B67" s="104"/>
      <c r="C67" s="104"/>
      <c r="D67" s="104"/>
      <c r="E67" s="104"/>
      <c r="F67" s="104"/>
      <c r="G67" s="104"/>
    </row>
    <row r="68" spans="1:7" ht="12.75">
      <c r="A68" s="183" t="s">
        <v>467</v>
      </c>
      <c r="B68" s="114">
        <f>SUM(B69:B77)</f>
        <v>51465477</v>
      </c>
      <c r="C68" s="114">
        <f>SUM(C69:C77)</f>
        <v>39568071.86</v>
      </c>
      <c r="D68" s="114">
        <f>SUM(D69:D77)</f>
        <v>91033548.86</v>
      </c>
      <c r="E68" s="114">
        <f>SUM(E69:E77)</f>
        <v>63244166.53</v>
      </c>
      <c r="F68" s="114">
        <f>SUM(F69:F77)</f>
        <v>63224019.83</v>
      </c>
      <c r="G68" s="114">
        <f t="shared" si="7"/>
        <v>27789382.33</v>
      </c>
    </row>
    <row r="69" spans="1:7" ht="12.75">
      <c r="A69" s="184" t="s">
        <v>468</v>
      </c>
      <c r="B69" s="104">
        <v>36465477</v>
      </c>
      <c r="C69" s="104">
        <v>0</v>
      </c>
      <c r="D69" s="104">
        <f>B69+C69</f>
        <v>36465477</v>
      </c>
      <c r="E69" s="104">
        <v>23676094.67</v>
      </c>
      <c r="F69" s="104">
        <v>23676094.67</v>
      </c>
      <c r="G69" s="104">
        <f t="shared" si="7"/>
        <v>12789382.329999998</v>
      </c>
    </row>
    <row r="70" spans="1:7" ht="12.75">
      <c r="A70" s="184" t="s">
        <v>469</v>
      </c>
      <c r="B70" s="104">
        <v>15000000</v>
      </c>
      <c r="C70" s="104">
        <v>0</v>
      </c>
      <c r="D70" s="104">
        <f aca="true" t="shared" si="10" ref="D70:D77">B70+C70</f>
        <v>15000000</v>
      </c>
      <c r="E70" s="104">
        <v>0</v>
      </c>
      <c r="F70" s="104">
        <v>0</v>
      </c>
      <c r="G70" s="104">
        <f t="shared" si="7"/>
        <v>15000000</v>
      </c>
    </row>
    <row r="71" spans="1:7" ht="12.75">
      <c r="A71" s="184" t="s">
        <v>470</v>
      </c>
      <c r="B71" s="104">
        <v>0</v>
      </c>
      <c r="C71" s="104">
        <v>0</v>
      </c>
      <c r="D71" s="104">
        <f t="shared" si="10"/>
        <v>0</v>
      </c>
      <c r="E71" s="104">
        <v>0</v>
      </c>
      <c r="F71" s="104">
        <v>0</v>
      </c>
      <c r="G71" s="104">
        <f t="shared" si="7"/>
        <v>0</v>
      </c>
    </row>
    <row r="72" spans="1:7" ht="12.75">
      <c r="A72" s="184" t="s">
        <v>471</v>
      </c>
      <c r="B72" s="104">
        <v>0</v>
      </c>
      <c r="C72" s="104">
        <v>0</v>
      </c>
      <c r="D72" s="104">
        <f t="shared" si="10"/>
        <v>0</v>
      </c>
      <c r="E72" s="104">
        <v>0</v>
      </c>
      <c r="F72" s="104">
        <v>0</v>
      </c>
      <c r="G72" s="104">
        <f t="shared" si="7"/>
        <v>0</v>
      </c>
    </row>
    <row r="73" spans="1:7" ht="12.75">
      <c r="A73" s="184" t="s">
        <v>472</v>
      </c>
      <c r="B73" s="104">
        <v>0</v>
      </c>
      <c r="C73" s="104">
        <v>38169277.86</v>
      </c>
      <c r="D73" s="104">
        <f t="shared" si="10"/>
        <v>38169277.86</v>
      </c>
      <c r="E73" s="104">
        <v>38169277.86</v>
      </c>
      <c r="F73" s="104">
        <v>38149131.16</v>
      </c>
      <c r="G73" s="104">
        <f t="shared" si="7"/>
        <v>0</v>
      </c>
    </row>
    <row r="74" spans="1:7" ht="12.75">
      <c r="A74" s="184" t="s">
        <v>473</v>
      </c>
      <c r="B74" s="104">
        <v>0</v>
      </c>
      <c r="C74" s="104">
        <v>0</v>
      </c>
      <c r="D74" s="104">
        <f t="shared" si="10"/>
        <v>0</v>
      </c>
      <c r="E74" s="104">
        <v>0</v>
      </c>
      <c r="F74" s="104">
        <v>0</v>
      </c>
      <c r="G74" s="104">
        <f t="shared" si="7"/>
        <v>0</v>
      </c>
    </row>
    <row r="75" spans="1:7" ht="12.75">
      <c r="A75" s="184" t="s">
        <v>474</v>
      </c>
      <c r="B75" s="104">
        <v>0</v>
      </c>
      <c r="C75" s="104">
        <v>1398794</v>
      </c>
      <c r="D75" s="104">
        <f t="shared" si="10"/>
        <v>1398794</v>
      </c>
      <c r="E75" s="104">
        <v>1398794</v>
      </c>
      <c r="F75" s="104">
        <v>1398794</v>
      </c>
      <c r="G75" s="104">
        <f t="shared" si="7"/>
        <v>0</v>
      </c>
    </row>
    <row r="76" spans="1:7" ht="12.75">
      <c r="A76" s="184" t="s">
        <v>475</v>
      </c>
      <c r="B76" s="104">
        <v>0</v>
      </c>
      <c r="C76" s="104">
        <v>0</v>
      </c>
      <c r="D76" s="104">
        <f t="shared" si="10"/>
        <v>0</v>
      </c>
      <c r="E76" s="104">
        <v>0</v>
      </c>
      <c r="F76" s="104">
        <v>0</v>
      </c>
      <c r="G76" s="104">
        <f t="shared" si="7"/>
        <v>0</v>
      </c>
    </row>
    <row r="77" spans="1:7" ht="13.5" thickBot="1">
      <c r="A77" s="187" t="s">
        <v>476</v>
      </c>
      <c r="B77" s="188">
        <v>0</v>
      </c>
      <c r="C77" s="188">
        <v>0</v>
      </c>
      <c r="D77" s="188">
        <f t="shared" si="10"/>
        <v>0</v>
      </c>
      <c r="E77" s="188">
        <v>0</v>
      </c>
      <c r="F77" s="188">
        <v>0</v>
      </c>
      <c r="G77" s="188">
        <f t="shared" si="7"/>
        <v>0</v>
      </c>
    </row>
    <row r="78" spans="1:7" ht="12.75">
      <c r="A78" s="185"/>
      <c r="B78" s="104"/>
      <c r="C78" s="104"/>
      <c r="D78" s="104"/>
      <c r="E78" s="104"/>
      <c r="F78" s="104"/>
      <c r="G78" s="104"/>
    </row>
    <row r="79" spans="1:7" ht="12.75">
      <c r="A79" s="183" t="s">
        <v>477</v>
      </c>
      <c r="B79" s="114">
        <f>SUM(B80:B83)</f>
        <v>1502535396</v>
      </c>
      <c r="C79" s="114">
        <f>SUM(C80:C83)</f>
        <v>0</v>
      </c>
      <c r="D79" s="114">
        <f>SUM(D80:D83)</f>
        <v>1502535396</v>
      </c>
      <c r="E79" s="114">
        <f>SUM(E80:E83)</f>
        <v>769876379.21</v>
      </c>
      <c r="F79" s="114">
        <f>SUM(F80:F83)</f>
        <v>769876379.21</v>
      </c>
      <c r="G79" s="114">
        <f t="shared" si="7"/>
        <v>732659016.79</v>
      </c>
    </row>
    <row r="80" spans="1:7" ht="12.75">
      <c r="A80" s="184" t="s">
        <v>478</v>
      </c>
      <c r="B80" s="104">
        <v>234325298</v>
      </c>
      <c r="C80" s="104">
        <v>0</v>
      </c>
      <c r="D80" s="104">
        <f>B80+C80</f>
        <v>234325298</v>
      </c>
      <c r="E80" s="104">
        <v>71934904.85</v>
      </c>
      <c r="F80" s="104">
        <v>71934904.85</v>
      </c>
      <c r="G80" s="104">
        <f t="shared" si="7"/>
        <v>162390393.15</v>
      </c>
    </row>
    <row r="81" spans="1:7" ht="25.5">
      <c r="A81" s="186" t="s">
        <v>479</v>
      </c>
      <c r="B81" s="104">
        <v>1268210098</v>
      </c>
      <c r="C81" s="104">
        <v>0</v>
      </c>
      <c r="D81" s="104">
        <f>B81+C81</f>
        <v>1268210098</v>
      </c>
      <c r="E81" s="104">
        <v>697941474.36</v>
      </c>
      <c r="F81" s="104">
        <v>697941474.36</v>
      </c>
      <c r="G81" s="104">
        <f t="shared" si="7"/>
        <v>570268623.64</v>
      </c>
    </row>
    <row r="82" spans="1:7" ht="12.75">
      <c r="A82" s="184" t="s">
        <v>480</v>
      </c>
      <c r="B82" s="104">
        <v>0</v>
      </c>
      <c r="C82" s="104">
        <v>0</v>
      </c>
      <c r="D82" s="104">
        <f>B82+C82</f>
        <v>0</v>
      </c>
      <c r="E82" s="104">
        <v>0</v>
      </c>
      <c r="F82" s="104">
        <v>0</v>
      </c>
      <c r="G82" s="104">
        <f t="shared" si="7"/>
        <v>0</v>
      </c>
    </row>
    <row r="83" spans="1:7" ht="12.75">
      <c r="A83" s="184" t="s">
        <v>481</v>
      </c>
      <c r="B83" s="104">
        <v>0</v>
      </c>
      <c r="C83" s="104">
        <v>0</v>
      </c>
      <c r="D83" s="104">
        <f>B83+C83</f>
        <v>0</v>
      </c>
      <c r="E83" s="104">
        <v>0</v>
      </c>
      <c r="F83" s="104">
        <v>0</v>
      </c>
      <c r="G83" s="104">
        <f t="shared" si="7"/>
        <v>0</v>
      </c>
    </row>
    <row r="84" spans="1:7" ht="12.75">
      <c r="A84" s="185"/>
      <c r="B84" s="104"/>
      <c r="C84" s="104"/>
      <c r="D84" s="104"/>
      <c r="E84" s="104"/>
      <c r="F84" s="104"/>
      <c r="G84" s="104"/>
    </row>
    <row r="85" spans="1:7" ht="12.75">
      <c r="A85" s="183" t="s">
        <v>408</v>
      </c>
      <c r="B85" s="114">
        <f aca="true" t="shared" si="11" ref="B85:G85">B11+B48</f>
        <v>19645122596</v>
      </c>
      <c r="C85" s="114">
        <f t="shared" si="11"/>
        <v>1103751437.92</v>
      </c>
      <c r="D85" s="114">
        <f t="shared" si="11"/>
        <v>20748874033.92</v>
      </c>
      <c r="E85" s="114">
        <f t="shared" si="11"/>
        <v>10490598748.56</v>
      </c>
      <c r="F85" s="114">
        <f t="shared" si="11"/>
        <v>10285027377.48</v>
      </c>
      <c r="G85" s="114">
        <f t="shared" si="11"/>
        <v>10258275285.36</v>
      </c>
    </row>
    <row r="86" spans="1:7" ht="13.5" thickBot="1">
      <c r="A86" s="189"/>
      <c r="B86" s="190"/>
      <c r="C86" s="190"/>
      <c r="D86" s="190"/>
      <c r="E86" s="190"/>
      <c r="F86" s="190"/>
      <c r="G86" s="190"/>
    </row>
    <row r="88" spans="2:7" ht="12.75">
      <c r="B88" s="82"/>
      <c r="C88" s="82"/>
      <c r="D88" s="82"/>
      <c r="E88" s="82"/>
      <c r="F88" s="82"/>
      <c r="G88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42"/>
    </row>
    <row r="3" spans="2:8" ht="12.75">
      <c r="B3" s="226" t="s">
        <v>327</v>
      </c>
      <c r="C3" s="227"/>
      <c r="D3" s="227"/>
      <c r="E3" s="227"/>
      <c r="F3" s="227"/>
      <c r="G3" s="227"/>
      <c r="H3" s="243"/>
    </row>
    <row r="4" spans="2:8" ht="12.75">
      <c r="B4" s="226" t="s">
        <v>483</v>
      </c>
      <c r="C4" s="227"/>
      <c r="D4" s="227"/>
      <c r="E4" s="227"/>
      <c r="F4" s="227"/>
      <c r="G4" s="227"/>
      <c r="H4" s="243"/>
    </row>
    <row r="5" spans="2:8" ht="12.75">
      <c r="B5" s="226" t="s">
        <v>189</v>
      </c>
      <c r="C5" s="227"/>
      <c r="D5" s="227"/>
      <c r="E5" s="227"/>
      <c r="F5" s="227"/>
      <c r="G5" s="227"/>
      <c r="H5" s="243"/>
    </row>
    <row r="6" spans="2:8" ht="13.5" thickBot="1">
      <c r="B6" s="229" t="s">
        <v>1</v>
      </c>
      <c r="C6" s="230"/>
      <c r="D6" s="230"/>
      <c r="E6" s="230"/>
      <c r="F6" s="230"/>
      <c r="G6" s="230"/>
      <c r="H6" s="244"/>
    </row>
    <row r="7" spans="2:8" ht="13.5" thickBot="1">
      <c r="B7" s="236" t="s">
        <v>2</v>
      </c>
      <c r="C7" s="250" t="s">
        <v>329</v>
      </c>
      <c r="D7" s="251"/>
      <c r="E7" s="251"/>
      <c r="F7" s="251"/>
      <c r="G7" s="252"/>
      <c r="H7" s="234" t="s">
        <v>330</v>
      </c>
    </row>
    <row r="8" spans="2:8" ht="26.25" thickBot="1">
      <c r="B8" s="237"/>
      <c r="C8" s="76" t="s">
        <v>220</v>
      </c>
      <c r="D8" s="76" t="s">
        <v>331</v>
      </c>
      <c r="E8" s="76" t="s">
        <v>332</v>
      </c>
      <c r="F8" s="76" t="s">
        <v>484</v>
      </c>
      <c r="G8" s="76" t="s">
        <v>237</v>
      </c>
      <c r="H8" s="235"/>
    </row>
    <row r="9" spans="2:8" ht="12.75">
      <c r="B9" s="191" t="s">
        <v>485</v>
      </c>
      <c r="C9" s="177">
        <f>C10+C11+C12+C15+C16+C19</f>
        <v>3025486003.1099997</v>
      </c>
      <c r="D9" s="177">
        <f>D10+D11+D12+D15+D16+D19</f>
        <v>-88969243.67</v>
      </c>
      <c r="E9" s="177">
        <f>E10+E11+E12+E15+E16+E19</f>
        <v>2936516759.44</v>
      </c>
      <c r="F9" s="177">
        <f>F10+F11+F12+F15+F16+F19</f>
        <v>1166504327.95</v>
      </c>
      <c r="G9" s="177">
        <f>G10+G11+G12+G15+G16+G19</f>
        <v>1157961882.37</v>
      </c>
      <c r="H9" s="173">
        <f>E9-F9</f>
        <v>1770012431.49</v>
      </c>
    </row>
    <row r="10" spans="2:8" ht="20.25" customHeight="1">
      <c r="B10" s="154" t="s">
        <v>486</v>
      </c>
      <c r="C10" s="25">
        <v>1422773668.96</v>
      </c>
      <c r="D10" s="25">
        <v>-45308639.36</v>
      </c>
      <c r="E10" s="17">
        <f>C10+D10</f>
        <v>1377465029.6000001</v>
      </c>
      <c r="F10" s="17">
        <v>549538831.83</v>
      </c>
      <c r="G10" s="17">
        <v>546682950.05</v>
      </c>
      <c r="H10" s="17">
        <f aca="true" t="shared" si="0" ref="H10:H31">E10-F10</f>
        <v>827926197.7700001</v>
      </c>
    </row>
    <row r="11" spans="2:8" ht="12.75">
      <c r="B11" s="154" t="s">
        <v>487</v>
      </c>
      <c r="C11" s="25">
        <v>705840287.64</v>
      </c>
      <c r="D11" s="25">
        <v>-22952445.39</v>
      </c>
      <c r="E11" s="17">
        <f>C11+D11</f>
        <v>682887842.25</v>
      </c>
      <c r="F11" s="17">
        <v>260612223.12</v>
      </c>
      <c r="G11" s="17">
        <v>260612223.12</v>
      </c>
      <c r="H11" s="17">
        <f t="shared" si="0"/>
        <v>422275619.13</v>
      </c>
    </row>
    <row r="12" spans="2:8" ht="12.75">
      <c r="B12" s="154" t="s">
        <v>488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489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490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54" t="s">
        <v>491</v>
      </c>
      <c r="C15" s="25">
        <v>896872046.51</v>
      </c>
      <c r="D15" s="25">
        <v>-20708158.92</v>
      </c>
      <c r="E15" s="17">
        <f>C15+D15</f>
        <v>876163887.59</v>
      </c>
      <c r="F15" s="17">
        <v>356353273</v>
      </c>
      <c r="G15" s="17">
        <v>350666709.2</v>
      </c>
      <c r="H15" s="17">
        <f>E15-F15</f>
        <v>519810614.59000003</v>
      </c>
    </row>
    <row r="16" spans="2:8" ht="25.5">
      <c r="B16" s="154" t="s">
        <v>492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493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494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54" t="s">
        <v>495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6" customFormat="1" ht="12.75">
      <c r="B20" s="192"/>
      <c r="C20" s="193"/>
      <c r="D20" s="194"/>
      <c r="E20" s="194"/>
      <c r="F20" s="194"/>
      <c r="G20" s="194"/>
      <c r="H20" s="195"/>
    </row>
    <row r="21" spans="2:8" ht="12.75">
      <c r="B21" s="191" t="s">
        <v>496</v>
      </c>
      <c r="C21" s="177">
        <f>C22+C23+C24+C27+C28+C31</f>
        <v>0</v>
      </c>
      <c r="D21" s="177">
        <f>D22+D23+D24+D27+D28+D31</f>
        <v>209424088.32</v>
      </c>
      <c r="E21" s="177">
        <f>E22+E23+E24+E27+E28+E31</f>
        <v>209424088.32</v>
      </c>
      <c r="F21" s="177">
        <f>F22+F23+F24+F27+F28+F31</f>
        <v>209409288.28</v>
      </c>
      <c r="G21" s="177">
        <f>G22+G23+G24+G27+G28+G31</f>
        <v>209274558.18</v>
      </c>
      <c r="H21" s="173">
        <f t="shared" si="0"/>
        <v>14800.039999991655</v>
      </c>
    </row>
    <row r="22" spans="2:8" ht="18.75" customHeight="1">
      <c r="B22" s="154" t="s">
        <v>486</v>
      </c>
      <c r="C22" s="25">
        <v>0</v>
      </c>
      <c r="D22" s="17">
        <v>639264.75</v>
      </c>
      <c r="E22" s="17">
        <f>C22+D22</f>
        <v>639264.75</v>
      </c>
      <c r="F22" s="17">
        <v>639264.75</v>
      </c>
      <c r="G22" s="17">
        <v>504534.65</v>
      </c>
      <c r="H22" s="17">
        <f t="shared" si="0"/>
        <v>0</v>
      </c>
    </row>
    <row r="23" spans="2:8" ht="12.75">
      <c r="B23" s="154" t="s">
        <v>487</v>
      </c>
      <c r="C23" s="25">
        <v>0</v>
      </c>
      <c r="D23" s="17">
        <v>208784823.57</v>
      </c>
      <c r="E23" s="17">
        <f>C23+D23</f>
        <v>208784823.57</v>
      </c>
      <c r="F23" s="17">
        <v>208770023.53</v>
      </c>
      <c r="G23" s="17">
        <v>208770023.53</v>
      </c>
      <c r="H23" s="17">
        <f t="shared" si="0"/>
        <v>14800.039999991655</v>
      </c>
    </row>
    <row r="24" spans="2:8" ht="12.75">
      <c r="B24" s="154" t="s">
        <v>488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489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490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54" t="s">
        <v>491</v>
      </c>
      <c r="C27" s="25">
        <v>0</v>
      </c>
      <c r="D27" s="17">
        <v>0</v>
      </c>
      <c r="E27" s="17">
        <f>C27+D27</f>
        <v>0</v>
      </c>
      <c r="F27" s="17">
        <v>0</v>
      </c>
      <c r="G27" s="17">
        <v>0</v>
      </c>
      <c r="H27" s="17">
        <f t="shared" si="0"/>
        <v>0</v>
      </c>
    </row>
    <row r="28" spans="2:8" ht="25.5">
      <c r="B28" s="154" t="s">
        <v>492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493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494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54" t="s">
        <v>495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12.75">
      <c r="B32" s="191" t="s">
        <v>497</v>
      </c>
      <c r="C32" s="177">
        <f aca="true" t="shared" si="1" ref="C32:H32">C9+C21</f>
        <v>3025486003.1099997</v>
      </c>
      <c r="D32" s="177">
        <f t="shared" si="1"/>
        <v>120454844.64999999</v>
      </c>
      <c r="E32" s="177">
        <f t="shared" si="1"/>
        <v>3145940847.76</v>
      </c>
      <c r="F32" s="177">
        <f t="shared" si="1"/>
        <v>1375913616.23</v>
      </c>
      <c r="G32" s="177">
        <f>G9+G21</f>
        <v>1367236440.55</v>
      </c>
      <c r="H32" s="177">
        <f t="shared" si="1"/>
        <v>1770027231.53</v>
      </c>
    </row>
    <row r="33" spans="2:8" ht="13.5" thickBot="1">
      <c r="B33" s="197"/>
      <c r="C33" s="198"/>
      <c r="D33" s="199"/>
      <c r="E33" s="199"/>
      <c r="F33" s="199"/>
      <c r="G33" s="199"/>
      <c r="H33" s="199"/>
    </row>
    <row r="35" ht="12.75">
      <c r="G35" s="200"/>
    </row>
    <row r="36" ht="12.75">
      <c r="G36" s="82"/>
    </row>
    <row r="37" ht="12.75">
      <c r="G37" s="8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1" r:id="rId1"/>
  <ignoredErrors>
    <ignoredError sqref="C12:D12 F12:G12 C24:D24 F24:G24" formulaRange="1"/>
    <ignoredError sqref="E16 E28" formula="1"/>
    <ignoredError sqref="E12 E2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Jose Luis Rivera Hernandez</cp:lastModifiedBy>
  <cp:lastPrinted>2017-08-31T18:32:40Z</cp:lastPrinted>
  <dcterms:created xsi:type="dcterms:W3CDTF">2016-10-11T18:36:49Z</dcterms:created>
  <dcterms:modified xsi:type="dcterms:W3CDTF">2018-02-23T19:16:27Z</dcterms:modified>
  <cp:category/>
  <cp:version/>
  <cp:contentType/>
  <cp:contentStatus/>
</cp:coreProperties>
</file>